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d\Desktop\MŠ ŽIŽKOVA I.ETAPA\Slepý\"/>
    </mc:Choice>
  </mc:AlternateContent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Rozpočet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Rozpočet!$1:$7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Rozpočet!$A$1:$X$60</definedName>
    <definedName name="_xlnm.Print_Area" localSheetId="1">Stavba!$A$1:$J$53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8" i="12" l="1"/>
  <c r="V8" i="12"/>
  <c r="G9" i="12"/>
  <c r="M9" i="12" s="1"/>
  <c r="M8" i="12" s="1"/>
  <c r="I9" i="12"/>
  <c r="I8" i="12" s="1"/>
  <c r="K9" i="12"/>
  <c r="K8" i="12" s="1"/>
  <c r="O9" i="12"/>
  <c r="O8" i="12" s="1"/>
  <c r="Q9" i="12"/>
  <c r="Q8" i="12" s="1"/>
  <c r="V9" i="12"/>
  <c r="G11" i="12"/>
  <c r="M11" i="12" s="1"/>
  <c r="I11" i="12"/>
  <c r="I10" i="12" s="1"/>
  <c r="K11" i="12"/>
  <c r="O11" i="12"/>
  <c r="O10" i="12" s="1"/>
  <c r="Q11" i="12"/>
  <c r="Q10" i="12" s="1"/>
  <c r="V11" i="12"/>
  <c r="V10" i="12" s="1"/>
  <c r="G12" i="12"/>
  <c r="I12" i="12"/>
  <c r="K12" i="12"/>
  <c r="K10" i="12" s="1"/>
  <c r="M12" i="12"/>
  <c r="O12" i="12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20" i="12"/>
  <c r="M20" i="12" s="1"/>
  <c r="I20" i="12"/>
  <c r="K20" i="12"/>
  <c r="K19" i="12" s="1"/>
  <c r="O20" i="12"/>
  <c r="O19" i="12" s="1"/>
  <c r="Q20" i="12"/>
  <c r="Q19" i="12" s="1"/>
  <c r="V20" i="12"/>
  <c r="V19" i="12" s="1"/>
  <c r="G21" i="12"/>
  <c r="I21" i="12"/>
  <c r="K21" i="12"/>
  <c r="M21" i="12"/>
  <c r="O21" i="12"/>
  <c r="Q21" i="12"/>
  <c r="V21" i="12"/>
  <c r="G22" i="12"/>
  <c r="I22" i="12"/>
  <c r="K22" i="12"/>
  <c r="M22" i="12"/>
  <c r="O22" i="12"/>
  <c r="Q22" i="12"/>
  <c r="V22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5" i="12"/>
  <c r="M25" i="12" s="1"/>
  <c r="I25" i="12"/>
  <c r="I19" i="12" s="1"/>
  <c r="K25" i="12"/>
  <c r="O25" i="12"/>
  <c r="Q25" i="12"/>
  <c r="V25" i="12"/>
  <c r="G26" i="12"/>
  <c r="M26" i="12" s="1"/>
  <c r="I26" i="12"/>
  <c r="K26" i="12"/>
  <c r="O26" i="12"/>
  <c r="Q26" i="12"/>
  <c r="V26" i="12"/>
  <c r="G28" i="12"/>
  <c r="M28" i="12" s="1"/>
  <c r="I28" i="12"/>
  <c r="I27" i="12" s="1"/>
  <c r="K28" i="12"/>
  <c r="K27" i="12" s="1"/>
  <c r="O28" i="12"/>
  <c r="O27" i="12" s="1"/>
  <c r="Q28" i="12"/>
  <c r="Q27" i="12" s="1"/>
  <c r="V28" i="12"/>
  <c r="V27" i="12" s="1"/>
  <c r="G29" i="12"/>
  <c r="I29" i="12"/>
  <c r="K29" i="12"/>
  <c r="M29" i="12"/>
  <c r="O29" i="12"/>
  <c r="Q29" i="12"/>
  <c r="V29" i="12"/>
  <c r="G30" i="12"/>
  <c r="I30" i="12"/>
  <c r="K30" i="12"/>
  <c r="M30" i="12"/>
  <c r="O30" i="12"/>
  <c r="Q30" i="12"/>
  <c r="V30" i="12"/>
  <c r="G31" i="12"/>
  <c r="I31" i="12"/>
  <c r="K31" i="12"/>
  <c r="M31" i="12"/>
  <c r="O31" i="12"/>
  <c r="Q31" i="12"/>
  <c r="V31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I37" i="12"/>
  <c r="K37" i="12"/>
  <c r="M37" i="12"/>
  <c r="O37" i="12"/>
  <c r="Q37" i="12"/>
  <c r="V37" i="12"/>
  <c r="G38" i="12"/>
  <c r="I38" i="12"/>
  <c r="K38" i="12"/>
  <c r="M38" i="12"/>
  <c r="O38" i="12"/>
  <c r="Q38" i="12"/>
  <c r="V38" i="12"/>
  <c r="G39" i="12"/>
  <c r="I39" i="12"/>
  <c r="K39" i="12"/>
  <c r="M39" i="12"/>
  <c r="O39" i="12"/>
  <c r="Q39" i="12"/>
  <c r="V39" i="12"/>
  <c r="G41" i="12"/>
  <c r="M41" i="12" s="1"/>
  <c r="I41" i="12"/>
  <c r="K41" i="12"/>
  <c r="O41" i="12"/>
  <c r="Q41" i="12"/>
  <c r="V41" i="12"/>
  <c r="G42" i="12"/>
  <c r="M42" i="12" s="1"/>
  <c r="I42" i="12"/>
  <c r="K42" i="12"/>
  <c r="O42" i="12"/>
  <c r="Q42" i="12"/>
  <c r="V42" i="12"/>
  <c r="G43" i="12"/>
  <c r="M43" i="12" s="1"/>
  <c r="I43" i="12"/>
  <c r="K43" i="12"/>
  <c r="O43" i="12"/>
  <c r="Q43" i="12"/>
  <c r="V43" i="12"/>
  <c r="G44" i="12"/>
  <c r="M44" i="12" s="1"/>
  <c r="I44" i="12"/>
  <c r="K44" i="12"/>
  <c r="O44" i="12"/>
  <c r="Q44" i="12"/>
  <c r="V44" i="12"/>
  <c r="G45" i="12"/>
  <c r="M45" i="12" s="1"/>
  <c r="I45" i="12"/>
  <c r="K45" i="12"/>
  <c r="O45" i="12"/>
  <c r="Q45" i="12"/>
  <c r="V45" i="12"/>
  <c r="G46" i="12"/>
  <c r="I46" i="12"/>
  <c r="K46" i="12"/>
  <c r="M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AE50" i="12"/>
  <c r="F39" i="1" s="1"/>
  <c r="I20" i="1"/>
  <c r="I19" i="1"/>
  <c r="I18" i="1"/>
  <c r="I16" i="1"/>
  <c r="F42" i="1" l="1"/>
  <c r="G23" i="1" s="1"/>
  <c r="A23" i="1" s="1"/>
  <c r="M19" i="12"/>
  <c r="F41" i="1"/>
  <c r="F40" i="1"/>
  <c r="I49" i="1"/>
  <c r="M10" i="12"/>
  <c r="M27" i="12"/>
  <c r="G10" i="12"/>
  <c r="I50" i="1" s="1"/>
  <c r="G27" i="12"/>
  <c r="I52" i="1" s="1"/>
  <c r="G19" i="12"/>
  <c r="I51" i="1" s="1"/>
  <c r="AF50" i="12"/>
  <c r="J28" i="1"/>
  <c r="J26" i="1"/>
  <c r="G38" i="1"/>
  <c r="F38" i="1"/>
  <c r="J23" i="1"/>
  <c r="J24" i="1"/>
  <c r="J25" i="1"/>
  <c r="J27" i="1"/>
  <c r="E24" i="1"/>
  <c r="E26" i="1"/>
  <c r="G50" i="12" l="1"/>
  <c r="I17" i="1"/>
  <c r="I21" i="1" s="1"/>
  <c r="I53" i="1"/>
  <c r="G41" i="1"/>
  <c r="H41" i="1" s="1"/>
  <c r="I41" i="1" s="1"/>
  <c r="G39" i="1"/>
  <c r="G40" i="1"/>
  <c r="H40" i="1" s="1"/>
  <c r="I40" i="1" s="1"/>
  <c r="G24" i="1"/>
  <c r="A24" i="1"/>
  <c r="J52" i="1" l="1"/>
  <c r="J51" i="1"/>
  <c r="J49" i="1"/>
  <c r="J50" i="1"/>
  <c r="G42" i="1"/>
  <c r="H39" i="1"/>
  <c r="H42" i="1" s="1"/>
  <c r="I39" i="1" l="1"/>
  <c r="I42" i="1" s="1"/>
  <c r="G25" i="1"/>
  <c r="G28" i="1"/>
  <c r="J53" i="1"/>
  <c r="A25" i="1" l="1"/>
  <c r="J39" i="1"/>
  <c r="J42" i="1" s="1"/>
  <c r="J41" i="1"/>
  <c r="J40" i="1"/>
  <c r="G26" i="1" l="1"/>
  <c r="A27" i="1" s="1"/>
  <c r="A26" i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Rozpočty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<sst xmlns="http://schemas.openxmlformats.org/spreadsheetml/2006/main" count="404" uniqueCount="196">
  <si>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</si>
  <si>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</si>
  <si>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</si>
  <si>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</si>
  <si>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</si>
  <si>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</si>
  <si>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</si>
  <si>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</si>
  <si>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</si>
  <si>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</si>
  <si>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</si>
  <si>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</si>
  <si>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</si>
  <si>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</si>
  <si>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</si>
  <si>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</si>
  <si>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</si>
  <si>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</si>
  <si>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</si>
  <si>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</si>
  <si>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</si>
  <si>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</si>
  <si>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</si>
  <si>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</si>
  <si>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</si>
  <si>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</si>
  <si>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</si>
  <si>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</si>
  <si>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</si>
  <si>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</si>
  <si>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</si>
  <si>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</si>
  <si>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</si>
  <si>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</si>
  <si>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</si>
  <si>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</si>
  <si>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</si>
  <si>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</si>
  <si>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</si>
  <si>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</si>
  <si>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</si>
  <si>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</si>
  <si>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</si>
  <si>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</si>
  <si>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Oprava konstrukci po povodni - MŠ Žižková I.etapa - ZTI</t>
  </si>
  <si>
    <t>SO02</t>
  </si>
  <si>
    <t xml:space="preserve">Stavební práce 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</si>
  <si>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</si>
  <si>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</si>
  <si>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</si>
  <si>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</si>
  <si>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</si>
  <si>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</si>
  <si>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</si>
  <si>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720</t>
  </si>
  <si>
    <t>Zdravotechnická instalace</t>
  </si>
  <si>
    <t>721</t>
  </si>
  <si>
    <t>Vnitřní kanalizace</t>
  </si>
  <si>
    <t>722</t>
  </si>
  <si>
    <t>Vnitřní vodovod</t>
  </si>
  <si>
    <t>725</t>
  </si>
  <si>
    <t>Zařizovací předměty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</si>
  <si>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</si>
  <si>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</si>
  <si>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</si>
  <si>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</si>
  <si>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</si>
  <si>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</si>
  <si>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</si>
  <si>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</si>
  <si>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</si>
  <si>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</si>
  <si>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</si>
  <si>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</si>
  <si>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</si>
  <si>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</si>
  <si>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</si>
  <si>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</si>
  <si>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</si>
  <si>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</si>
  <si>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</si>
  <si>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</si>
  <si>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</si>
  <si>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</si>
  <si>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</si>
  <si>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</si>
  <si>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</si>
  <si>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</si>
  <si>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</si>
  <si>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</si>
  <si>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</si>
  <si>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7201947774</t>
  </si>
  <si>
    <t>Podružný materiál pro ZTI (vyústění, přechodky, hadice)</t>
  </si>
  <si>
    <t>kpl</t>
  </si>
  <si>
    <t>Vlastní</t>
  </si>
  <si>
    <t>Indiv</t>
  </si>
  <si>
    <t>Práce</t>
  </si>
  <si>
    <t>POL1_</t>
  </si>
  <si>
    <t>721176113</t>
  </si>
  <si>
    <t>Potrubí HT odpadní svislé D 50 x 1,8 mm</t>
  </si>
  <si>
    <t>m</t>
  </si>
  <si>
    <t>RTS 21/ II</t>
  </si>
  <si>
    <t>721176125</t>
  </si>
  <si>
    <t>Potrubí HT svodné (ležaté) v zemi D 110 x 2,7 mm</t>
  </si>
  <si>
    <t>721194104</t>
  </si>
  <si>
    <t>Vyvedení odpadních výpustek D 40 x 1,8</t>
  </si>
  <si>
    <t>kus</t>
  </si>
  <si>
    <t>721194105</t>
  </si>
  <si>
    <t>Vyvedení odpadních výpustek D 50 x 1,8</t>
  </si>
  <si>
    <t>721194109</t>
  </si>
  <si>
    <t>Vyvedení odpadních výpustek D 110 x 2,3</t>
  </si>
  <si>
    <t>733171140</t>
  </si>
  <si>
    <t>Montáž - napojení potrubí na stoupačku</t>
  </si>
  <si>
    <t>72145488</t>
  </si>
  <si>
    <t>Práce spojené s demontáži rozvodů - kanalizace</t>
  </si>
  <si>
    <t>hod</t>
  </si>
  <si>
    <t>998721202</t>
  </si>
  <si>
    <t>Přesun hmot pro vnitřní kanalizaci, výšky do 12 m</t>
  </si>
  <si>
    <t>Přesun hmot</t>
  </si>
  <si>
    <t>POL7_</t>
  </si>
  <si>
    <t>722172311</t>
  </si>
  <si>
    <t>Potrubí z PPR, D 20x2,8 mm, PN 16, vč.zed.výpom.</t>
  </si>
  <si>
    <t>722181213</t>
  </si>
  <si>
    <t>Izolace návleková MIRELON PRO tl. stěny 13 mm vnitřní průměr 22 mm</t>
  </si>
  <si>
    <t>722220111</t>
  </si>
  <si>
    <t>Nástěnka K 247, pro výtokový ventil G 1/2</t>
  </si>
  <si>
    <t>722220121</t>
  </si>
  <si>
    <t>Nástěnka K 247, pro baterii G 1/2</t>
  </si>
  <si>
    <t>pár</t>
  </si>
  <si>
    <t>733190107</t>
  </si>
  <si>
    <t>Tlaková zkouška potrubí  DN 40</t>
  </si>
  <si>
    <t>72245488</t>
  </si>
  <si>
    <t>Práce spojené s demontáži rozvodů - voda</t>
  </si>
  <si>
    <t>998722202</t>
  </si>
  <si>
    <t>Přesun hmot pro vnitřní vodovod, výšky do 12 m</t>
  </si>
  <si>
    <t>725013138</t>
  </si>
  <si>
    <t xml:space="preserve">Klozet kombi ,nádrž s armat.odpad svislý,bílý včetně sedátka v bílé barvě </t>
  </si>
  <si>
    <t>soubor</t>
  </si>
  <si>
    <t>725119305</t>
  </si>
  <si>
    <t>Montáž klozetových mís kombinovaných</t>
  </si>
  <si>
    <t>725139101</t>
  </si>
  <si>
    <t>Montáž pisoárových stání ostatních</t>
  </si>
  <si>
    <t>725299101</t>
  </si>
  <si>
    <t>Montáž koupelnových doplňků - mýdelníků, držáků ap</t>
  </si>
  <si>
    <t>725810402</t>
  </si>
  <si>
    <t>Ventil rohový kulový s filtrem 1/2" x 3/8"</t>
  </si>
  <si>
    <t>725814122</t>
  </si>
  <si>
    <t>Ventil pračkový kulový se zpětnou klapkou a filtrem 3/4"</t>
  </si>
  <si>
    <t>725823121</t>
  </si>
  <si>
    <t>Baterie umyvadlová stoján. ruční,  standardní chrom</t>
  </si>
  <si>
    <t>725829301</t>
  </si>
  <si>
    <t>Montáž baterie umyv.a dřezové stojánkové</t>
  </si>
  <si>
    <t>725820801</t>
  </si>
  <si>
    <t>Demontáž baterie nástěnné do G 3/4</t>
  </si>
  <si>
    <t>725860188</t>
  </si>
  <si>
    <t>Sifon pračkový HL440, D 40/50 mm podomítkový, suchá zápachová klapka</t>
  </si>
  <si>
    <t>725860213</t>
  </si>
  <si>
    <t>Sifon umyvadlový HL132, D 32, 40 mm</t>
  </si>
  <si>
    <t>787911111</t>
  </si>
  <si>
    <t>Montáž zrcadla na stěnu, na lepidlo, pl. do 2 m2</t>
  </si>
  <si>
    <t>m2</t>
  </si>
  <si>
    <t>0,6*0,8</t>
  </si>
  <si>
    <t>VV</t>
  </si>
  <si>
    <t>64214330R</t>
  </si>
  <si>
    <t>Umyvadlo keram. s otv. pro baterii 550x450 mm bílé, na šrouby</t>
  </si>
  <si>
    <t>R-položka</t>
  </si>
  <si>
    <t>POL12_0</t>
  </si>
  <si>
    <t>42377000R</t>
  </si>
  <si>
    <t xml:space="preserve">Dvojháček chrom lesklá </t>
  </si>
  <si>
    <t>Specifikace</t>
  </si>
  <si>
    <t>POL3_</t>
  </si>
  <si>
    <t>551789001R</t>
  </si>
  <si>
    <t>Držák toaletního papíru chrom</t>
  </si>
  <si>
    <t>63465124</t>
  </si>
  <si>
    <t>Zrcadlo nemontované čiré tl. 4 mm 80x60cm</t>
  </si>
  <si>
    <t>ks</t>
  </si>
  <si>
    <t>SPCM</t>
  </si>
  <si>
    <t>64251336</t>
  </si>
  <si>
    <t>Závěsný pisoár a hlubokým splachováním, keramika, bílá</t>
  </si>
  <si>
    <t>725110811R00</t>
  </si>
  <si>
    <t>Demontáž klozetů splachovacích</t>
  </si>
  <si>
    <t>POL12_1</t>
  </si>
  <si>
    <t>725219401R00</t>
  </si>
  <si>
    <t>Montáž umyvadel na šrouby do zdiva</t>
  </si>
  <si>
    <t>998725202</t>
  </si>
  <si>
    <t>Přesun hmot pro zařizovací předměty, výšky do 12 m</t>
  </si>
  <si>
    <t>SUM</t>
  </si>
  <si>
    <t>Poznámky uchazeče k zadání</t>
  </si>
  <si>
    <t>POPUZIV</t>
  </si>
  <si>
    <t>END</t>
  </si>
  <si>
    <t>OBNOVA MAJETKU MĚSTA KRNOVA PO POVODNI - MŠ ŽIŽKOVA</t>
  </si>
  <si>
    <t>Technika prostředí staveb</t>
  </si>
  <si>
    <t>Město Krnov</t>
  </si>
  <si>
    <t>Hlavní náměstí 96/1</t>
  </si>
  <si>
    <t>Krnov-Pod Bezručovým vrchem</t>
  </si>
  <si>
    <t>CZ00296139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</si>
</sst>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4" fontId="3" fillId="3" borderId="39" xfId="0" applyNumberFormat="1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3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left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94" t="s">
        <v>41</v>
      </c>
      <c r="B2" s="194"/>
      <c r="C2" s="194"/>
      <c r="D2" s="194"/>
      <c r="E2" s="194"/>
      <c r="F2" s="194"/>
      <c r="G2" s="19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6"/>
  <sheetViews>
    <sheetView showGridLines="0" tabSelected="1" topLeftCell="B1" zoomScaleNormal="100" zoomScaleSheetLayoutView="75" workbookViewId="0">
      <selection activeCell="L6" sqref="L6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224" t="s">
        <v>4</v>
      </c>
      <c r="C1" s="225"/>
      <c r="D1" s="225"/>
      <c r="E1" s="225"/>
      <c r="F1" s="225"/>
      <c r="G1" s="225"/>
      <c r="H1" s="225"/>
      <c r="I1" s="225"/>
      <c r="J1" s="226"/>
    </row>
    <row r="2" spans="1:15" ht="36" customHeight="1" x14ac:dyDescent="0.25">
      <c r="A2" s="2"/>
      <c r="B2" s="82" t="s">
        <v>24</v>
      </c>
      <c r="C2" s="83"/>
      <c r="D2" s="84"/>
      <c r="E2" s="230" t="s">
        <v>190</v>
      </c>
      <c r="F2" s="231"/>
      <c r="G2" s="231"/>
      <c r="H2" s="231"/>
      <c r="I2" s="231"/>
      <c r="J2" s="232"/>
      <c r="O2" s="1"/>
    </row>
    <row r="3" spans="1:15" ht="27" customHeight="1" x14ac:dyDescent="0.25">
      <c r="A3" s="2"/>
      <c r="B3" s="85" t="s">
        <v>47</v>
      </c>
      <c r="C3" s="83"/>
      <c r="D3" s="86"/>
      <c r="E3" s="233" t="s">
        <v>191</v>
      </c>
      <c r="F3" s="234"/>
      <c r="G3" s="234"/>
      <c r="H3" s="234"/>
      <c r="I3" s="234"/>
      <c r="J3" s="235"/>
    </row>
    <row r="4" spans="1:15" ht="23.25" customHeight="1" x14ac:dyDescent="0.25">
      <c r="A4" s="81">
        <v>11180</v>
      </c>
      <c r="B4" s="87" t="s">
        <v>48</v>
      </c>
      <c r="C4" s="88"/>
      <c r="D4" s="89"/>
      <c r="E4" s="219" t="s">
        <v>55</v>
      </c>
      <c r="F4" s="220"/>
      <c r="G4" s="220"/>
      <c r="H4" s="220"/>
      <c r="I4" s="220"/>
      <c r="J4" s="221"/>
    </row>
    <row r="5" spans="1:15" ht="24" customHeight="1" x14ac:dyDescent="0.25">
      <c r="A5" s="2"/>
      <c r="B5" s="31" t="s">
        <v>23</v>
      </c>
      <c r="D5" s="60" t="s">
        <v>192</v>
      </c>
      <c r="E5" s="78"/>
      <c r="F5" s="78"/>
      <c r="G5" s="78"/>
      <c r="H5" s="18" t="s">
        <v>42</v>
      </c>
      <c r="I5" s="76">
        <v>296139</v>
      </c>
      <c r="J5" s="8"/>
    </row>
    <row r="6" spans="1:15" ht="15.75" customHeight="1" x14ac:dyDescent="0.25">
      <c r="A6" s="2"/>
      <c r="B6" s="28"/>
      <c r="C6" s="55"/>
      <c r="D6" s="193" t="s">
        <v>193</v>
      </c>
      <c r="E6" s="79"/>
      <c r="F6" s="79"/>
      <c r="G6" s="79"/>
      <c r="H6" s="18" t="s">
        <v>36</v>
      </c>
      <c r="I6" s="76" t="s">
        <v>195</v>
      </c>
      <c r="J6" s="8"/>
    </row>
    <row r="7" spans="1:15" ht="15.75" customHeight="1" x14ac:dyDescent="0.25">
      <c r="A7" s="2"/>
      <c r="B7" s="29"/>
      <c r="C7" s="56"/>
      <c r="D7" s="77">
        <v>79401</v>
      </c>
      <c r="E7" s="23" t="s">
        <v>194</v>
      </c>
      <c r="F7" s="80"/>
      <c r="G7" s="80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37"/>
      <c r="E11" s="237"/>
      <c r="F11" s="237"/>
      <c r="G11" s="237"/>
      <c r="H11" s="18" t="s">
        <v>42</v>
      </c>
      <c r="I11" s="91"/>
      <c r="J11" s="8"/>
    </row>
    <row r="12" spans="1:15" ht="15.75" customHeight="1" x14ac:dyDescent="0.25">
      <c r="A12" s="2"/>
      <c r="B12" s="28"/>
      <c r="C12" s="55"/>
      <c r="D12" s="218"/>
      <c r="E12" s="218"/>
      <c r="F12" s="218"/>
      <c r="G12" s="218"/>
      <c r="H12" s="18" t="s">
        <v>36</v>
      </c>
      <c r="I12" s="91"/>
      <c r="J12" s="8"/>
    </row>
    <row r="13" spans="1:15" ht="15.75" customHeight="1" x14ac:dyDescent="0.25">
      <c r="A13" s="2"/>
      <c r="B13" s="29"/>
      <c r="C13" s="56"/>
      <c r="D13" s="90"/>
      <c r="E13" s="222"/>
      <c r="F13" s="223"/>
      <c r="G13" s="223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36"/>
      <c r="F15" s="236"/>
      <c r="G15" s="238"/>
      <c r="H15" s="238"/>
      <c r="I15" s="238" t="s">
        <v>31</v>
      </c>
      <c r="J15" s="239"/>
    </row>
    <row r="16" spans="1:15" ht="23.25" customHeight="1" x14ac:dyDescent="0.25">
      <c r="A16" s="144" t="s">
        <v>26</v>
      </c>
      <c r="B16" s="38" t="s">
        <v>26</v>
      </c>
      <c r="C16" s="62"/>
      <c r="D16" s="63"/>
      <c r="E16" s="207"/>
      <c r="F16" s="208"/>
      <c r="G16" s="207"/>
      <c r="H16" s="208"/>
      <c r="I16" s="207">
        <f>SUMIF(F49:F52,A16,I49:I52)+SUMIF(F49:F52,"PSU",I49:I52)</f>
        <v>0</v>
      </c>
      <c r="J16" s="209"/>
    </row>
    <row r="17" spans="1:10" ht="23.25" customHeight="1" x14ac:dyDescent="0.25">
      <c r="A17" s="144" t="s">
        <v>27</v>
      </c>
      <c r="B17" s="38" t="s">
        <v>27</v>
      </c>
      <c r="C17" s="62"/>
      <c r="D17" s="63"/>
      <c r="E17" s="207"/>
      <c r="F17" s="208"/>
      <c r="G17" s="207"/>
      <c r="H17" s="208"/>
      <c r="I17" s="207">
        <f>SUMIF(F49:F52,A17,I49:I52)</f>
        <v>0</v>
      </c>
      <c r="J17" s="209"/>
    </row>
    <row r="18" spans="1:10" ht="23.25" customHeight="1" x14ac:dyDescent="0.25">
      <c r="A18" s="144" t="s">
        <v>28</v>
      </c>
      <c r="B18" s="38" t="s">
        <v>28</v>
      </c>
      <c r="C18" s="62"/>
      <c r="D18" s="63"/>
      <c r="E18" s="207"/>
      <c r="F18" s="208"/>
      <c r="G18" s="207"/>
      <c r="H18" s="208"/>
      <c r="I18" s="207">
        <f>SUMIF(F49:F52,A18,I49:I52)</f>
        <v>0</v>
      </c>
      <c r="J18" s="209"/>
    </row>
    <row r="19" spans="1:10" ht="23.25" customHeight="1" x14ac:dyDescent="0.25">
      <c r="A19" s="144" t="s">
        <v>62</v>
      </c>
      <c r="B19" s="38" t="s">
        <v>29</v>
      </c>
      <c r="C19" s="62"/>
      <c r="D19" s="63"/>
      <c r="E19" s="207"/>
      <c r="F19" s="208"/>
      <c r="G19" s="207"/>
      <c r="H19" s="208"/>
      <c r="I19" s="207">
        <f>SUMIF(F49:F52,A19,I49:I52)</f>
        <v>0</v>
      </c>
      <c r="J19" s="209"/>
    </row>
    <row r="20" spans="1:10" ht="23.25" customHeight="1" x14ac:dyDescent="0.25">
      <c r="A20" s="144" t="s">
        <v>63</v>
      </c>
      <c r="B20" s="38" t="s">
        <v>30</v>
      </c>
      <c r="C20" s="62"/>
      <c r="D20" s="63"/>
      <c r="E20" s="207"/>
      <c r="F20" s="208"/>
      <c r="G20" s="207"/>
      <c r="H20" s="208"/>
      <c r="I20" s="207">
        <f>SUMIF(F49:F52,A20,I49:I52)</f>
        <v>0</v>
      </c>
      <c r="J20" s="209"/>
    </row>
    <row r="21" spans="1:10" ht="23.25" customHeight="1" x14ac:dyDescent="0.25">
      <c r="A21" s="2"/>
      <c r="B21" s="48" t="s">
        <v>31</v>
      </c>
      <c r="C21" s="64"/>
      <c r="D21" s="65"/>
      <c r="E21" s="210"/>
      <c r="F21" s="240"/>
      <c r="G21" s="210"/>
      <c r="H21" s="240"/>
      <c r="I21" s="210">
        <f>SUM(I16:J20)</f>
        <v>0</v>
      </c>
      <c r="J21" s="211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5">
        <f>ZakladDPHSniVypocet</f>
        <v>0</v>
      </c>
      <c r="H23" s="206"/>
      <c r="I23" s="206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3">
        <f>A23</f>
        <v>0</v>
      </c>
      <c r="H24" s="204"/>
      <c r="I24" s="204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5">
        <f>ZakladDPHZaklVypocet</f>
        <v>0</v>
      </c>
      <c r="H25" s="206"/>
      <c r="I25" s="206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27">
        <f>A25</f>
        <v>0</v>
      </c>
      <c r="H26" s="228"/>
      <c r="I26" s="228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29">
        <f>CenaCelkem-(ZakladDPHSni+DPHSni+ZakladDPHZakl+DPHZakl)</f>
        <v>0</v>
      </c>
      <c r="H27" s="229"/>
      <c r="I27" s="229"/>
      <c r="J27" s="41" t="str">
        <f t="shared" si="0"/>
        <v>CZK</v>
      </c>
    </row>
    <row r="28" spans="1:10" ht="27.75" hidden="1" customHeight="1" thickBot="1" x14ac:dyDescent="0.3">
      <c r="A28" s="2"/>
      <c r="B28" s="118" t="s">
        <v>25</v>
      </c>
      <c r="C28" s="119"/>
      <c r="D28" s="119"/>
      <c r="E28" s="120"/>
      <c r="F28" s="121"/>
      <c r="G28" s="212">
        <f>ZakladDPHSniVypocet+ZakladDPHZaklVypocet</f>
        <v>0</v>
      </c>
      <c r="H28" s="213"/>
      <c r="I28" s="213"/>
      <c r="J28" s="122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8" t="s">
        <v>37</v>
      </c>
      <c r="C29" s="123"/>
      <c r="D29" s="123"/>
      <c r="E29" s="123"/>
      <c r="F29" s="124"/>
      <c r="G29" s="212">
        <f>A27</f>
        <v>0</v>
      </c>
      <c r="H29" s="212"/>
      <c r="I29" s="212"/>
      <c r="J29" s="125" t="s">
        <v>51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14"/>
      <c r="E34" s="215"/>
      <c r="G34" s="216"/>
      <c r="H34" s="217"/>
      <c r="I34" s="217"/>
      <c r="J34" s="25"/>
    </row>
    <row r="35" spans="1:10" ht="12.75" customHeight="1" x14ac:dyDescent="0.25">
      <c r="A35" s="2"/>
      <c r="B35" s="2"/>
      <c r="D35" s="202" t="s">
        <v>2</v>
      </c>
      <c r="E35" s="202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5" t="s">
        <v>17</v>
      </c>
      <c r="C37" s="96"/>
      <c r="D37" s="96"/>
      <c r="E37" s="96"/>
      <c r="F37" s="97"/>
      <c r="G37" s="97"/>
      <c r="H37" s="97"/>
      <c r="I37" s="97"/>
      <c r="J37" s="98"/>
    </row>
    <row r="38" spans="1:10" ht="25.5" hidden="1" customHeight="1" x14ac:dyDescent="0.25">
      <c r="A38" s="94" t="s">
        <v>39</v>
      </c>
      <c r="B38" s="99" t="s">
        <v>18</v>
      </c>
      <c r="C38" s="100" t="s">
        <v>6</v>
      </c>
      <c r="D38" s="100"/>
      <c r="E38" s="100"/>
      <c r="F38" s="101" t="str">
        <f>B23</f>
        <v>Základ pro sníženou DPH</v>
      </c>
      <c r="G38" s="101" t="str">
        <f>B25</f>
        <v>Základ pro základní DPH</v>
      </c>
      <c r="H38" s="102" t="s">
        <v>19</v>
      </c>
      <c r="I38" s="102" t="s">
        <v>1</v>
      </c>
      <c r="J38" s="103" t="s">
        <v>0</v>
      </c>
    </row>
    <row r="39" spans="1:10" ht="25.5" hidden="1" customHeight="1" x14ac:dyDescent="0.25">
      <c r="A39" s="94">
        <v>1</v>
      </c>
      <c r="B39" s="104" t="s">
        <v>49</v>
      </c>
      <c r="C39" s="197"/>
      <c r="D39" s="197"/>
      <c r="E39" s="197"/>
      <c r="F39" s="105">
        <f>Rozpočet!AE50</f>
        <v>0</v>
      </c>
      <c r="G39" s="106">
        <f>Rozpočet!AF50</f>
        <v>0</v>
      </c>
      <c r="H39" s="107">
        <f>(F39*SazbaDPH1/100)+(G39*SazbaDPH2/100)</f>
        <v>0</v>
      </c>
      <c r="I39" s="107">
        <f>F39+G39+H39</f>
        <v>0</v>
      </c>
      <c r="J39" s="108" t="str">
        <f>IF(CenaCelkemVypocet=0,"",I39/CenaCelkemVypocet*100)</f>
        <v/>
      </c>
    </row>
    <row r="40" spans="1:10" ht="25.5" hidden="1" customHeight="1" x14ac:dyDescent="0.25">
      <c r="A40" s="94">
        <v>2</v>
      </c>
      <c r="B40" s="109" t="s">
        <v>45</v>
      </c>
      <c r="C40" s="198" t="s">
        <v>46</v>
      </c>
      <c r="D40" s="198"/>
      <c r="E40" s="198"/>
      <c r="F40" s="110">
        <f>Rozpočet!AE50</f>
        <v>0</v>
      </c>
      <c r="G40" s="111">
        <f>Rozpočet!AF50</f>
        <v>0</v>
      </c>
      <c r="H40" s="111">
        <f>(F40*SazbaDPH1/100)+(G40*SazbaDPH2/100)</f>
        <v>0</v>
      </c>
      <c r="I40" s="111">
        <f>F40+G40+H40</f>
        <v>0</v>
      </c>
      <c r="J40" s="112" t="str">
        <f>IF(CenaCelkemVypocet=0,"",I40/CenaCelkemVypocet*100)</f>
        <v/>
      </c>
    </row>
    <row r="41" spans="1:10" ht="25.5" hidden="1" customHeight="1" x14ac:dyDescent="0.25">
      <c r="A41" s="94">
        <v>3</v>
      </c>
      <c r="B41" s="113" t="s">
        <v>43</v>
      </c>
      <c r="C41" s="197" t="s">
        <v>44</v>
      </c>
      <c r="D41" s="197"/>
      <c r="E41" s="197"/>
      <c r="F41" s="114">
        <f>Rozpočet!AE50</f>
        <v>0</v>
      </c>
      <c r="G41" s="107">
        <f>Rozpočet!AF50</f>
        <v>0</v>
      </c>
      <c r="H41" s="107">
        <f>(F41*SazbaDPH1/100)+(G41*SazbaDPH2/100)</f>
        <v>0</v>
      </c>
      <c r="I41" s="107">
        <f>F41+G41+H41</f>
        <v>0</v>
      </c>
      <c r="J41" s="108" t="str">
        <f>IF(CenaCelkemVypocet=0,"",I41/CenaCelkemVypocet*100)</f>
        <v/>
      </c>
    </row>
    <row r="42" spans="1:10" ht="25.5" hidden="1" customHeight="1" x14ac:dyDescent="0.25">
      <c r="A42" s="94"/>
      <c r="B42" s="199" t="s">
        <v>50</v>
      </c>
      <c r="C42" s="200"/>
      <c r="D42" s="200"/>
      <c r="E42" s="201"/>
      <c r="F42" s="115">
        <f>SUMIF(A39:A41,"=1",F39:F41)</f>
        <v>0</v>
      </c>
      <c r="G42" s="116">
        <f>SUMIF(A39:A41,"=1",G39:G41)</f>
        <v>0</v>
      </c>
      <c r="H42" s="116">
        <f>SUMIF(A39:A41,"=1",H39:H41)</f>
        <v>0</v>
      </c>
      <c r="I42" s="116">
        <f>SUMIF(A39:A41,"=1",I39:I41)</f>
        <v>0</v>
      </c>
      <c r="J42" s="117">
        <f>SUMIF(A39:A41,"=1",J39:J41)</f>
        <v>0</v>
      </c>
    </row>
    <row r="46" spans="1:10" ht="15.6" x14ac:dyDescent="0.3">
      <c r="B46" s="126" t="s">
        <v>52</v>
      </c>
    </row>
    <row r="48" spans="1:10" ht="25.5" customHeight="1" x14ac:dyDescent="0.25">
      <c r="A48" s="128"/>
      <c r="B48" s="131" t="s">
        <v>18</v>
      </c>
      <c r="C48" s="131" t="s">
        <v>6</v>
      </c>
      <c r="D48" s="132"/>
      <c r="E48" s="132"/>
      <c r="F48" s="133" t="s">
        <v>53</v>
      </c>
      <c r="G48" s="133"/>
      <c r="H48" s="133"/>
      <c r="I48" s="133" t="s">
        <v>31</v>
      </c>
      <c r="J48" s="133" t="s">
        <v>0</v>
      </c>
    </row>
    <row r="49" spans="1:10" ht="36.75" customHeight="1" x14ac:dyDescent="0.25">
      <c r="A49" s="129"/>
      <c r="B49" s="134" t="s">
        <v>54</v>
      </c>
      <c r="C49" s="195" t="s">
        <v>55</v>
      </c>
      <c r="D49" s="196"/>
      <c r="E49" s="196"/>
      <c r="F49" s="142" t="s">
        <v>27</v>
      </c>
      <c r="G49" s="135"/>
      <c r="H49" s="135"/>
      <c r="I49" s="135">
        <f>Rozpočet!G8</f>
        <v>0</v>
      </c>
      <c r="J49" s="140" t="str">
        <f>IF(I53=0,"",I49/I53*100)</f>
        <v/>
      </c>
    </row>
    <row r="50" spans="1:10" ht="36.75" customHeight="1" x14ac:dyDescent="0.25">
      <c r="A50" s="129"/>
      <c r="B50" s="134" t="s">
        <v>56</v>
      </c>
      <c r="C50" s="195" t="s">
        <v>57</v>
      </c>
      <c r="D50" s="196"/>
      <c r="E50" s="196"/>
      <c r="F50" s="142" t="s">
        <v>27</v>
      </c>
      <c r="G50" s="135"/>
      <c r="H50" s="135"/>
      <c r="I50" s="135">
        <f>Rozpočet!G10</f>
        <v>0</v>
      </c>
      <c r="J50" s="140" t="str">
        <f>IF(I53=0,"",I50/I53*100)</f>
        <v/>
      </c>
    </row>
    <row r="51" spans="1:10" ht="36.75" customHeight="1" x14ac:dyDescent="0.25">
      <c r="A51" s="129"/>
      <c r="B51" s="134" t="s">
        <v>58</v>
      </c>
      <c r="C51" s="195" t="s">
        <v>59</v>
      </c>
      <c r="D51" s="196"/>
      <c r="E51" s="196"/>
      <c r="F51" s="142" t="s">
        <v>27</v>
      </c>
      <c r="G51" s="135"/>
      <c r="H51" s="135"/>
      <c r="I51" s="135">
        <f>Rozpočet!G19</f>
        <v>0</v>
      </c>
      <c r="J51" s="140" t="str">
        <f>IF(I53=0,"",I51/I53*100)</f>
        <v/>
      </c>
    </row>
    <row r="52" spans="1:10" ht="36.75" customHeight="1" x14ac:dyDescent="0.25">
      <c r="A52" s="129"/>
      <c r="B52" s="134" t="s">
        <v>60</v>
      </c>
      <c r="C52" s="195" t="s">
        <v>61</v>
      </c>
      <c r="D52" s="196"/>
      <c r="E52" s="196"/>
      <c r="F52" s="142" t="s">
        <v>27</v>
      </c>
      <c r="G52" s="135"/>
      <c r="H52" s="135"/>
      <c r="I52" s="135">
        <f>Rozpočet!G27</f>
        <v>0</v>
      </c>
      <c r="J52" s="140" t="str">
        <f>IF(I53=0,"",I52/I53*100)</f>
        <v/>
      </c>
    </row>
    <row r="53" spans="1:10" ht="25.5" customHeight="1" x14ac:dyDescent="0.25">
      <c r="A53" s="130"/>
      <c r="B53" s="136" t="s">
        <v>1</v>
      </c>
      <c r="C53" s="137"/>
      <c r="D53" s="138"/>
      <c r="E53" s="138"/>
      <c r="F53" s="143"/>
      <c r="G53" s="139"/>
      <c r="H53" s="139"/>
      <c r="I53" s="139">
        <f>SUM(I49:I52)</f>
        <v>0</v>
      </c>
      <c r="J53" s="141">
        <f>SUM(J49:J52)</f>
        <v>0</v>
      </c>
    </row>
    <row r="54" spans="1:10" x14ac:dyDescent="0.25">
      <c r="F54" s="92"/>
      <c r="G54" s="92"/>
      <c r="H54" s="92"/>
      <c r="I54" s="92"/>
      <c r="J54" s="93"/>
    </row>
    <row r="55" spans="1:10" x14ac:dyDescent="0.25">
      <c r="F55" s="92"/>
      <c r="G55" s="92"/>
      <c r="H55" s="92"/>
      <c r="I55" s="92"/>
      <c r="J55" s="93"/>
    </row>
    <row r="56" spans="1:10" x14ac:dyDescent="0.25">
      <c r="F56" s="92"/>
      <c r="G56" s="92"/>
      <c r="H56" s="92"/>
      <c r="I56" s="92"/>
      <c r="J56" s="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50:E50"/>
    <mergeCell ref="C51:E51"/>
    <mergeCell ref="C52:E52"/>
    <mergeCell ref="C39:E39"/>
    <mergeCell ref="C40:E40"/>
    <mergeCell ref="C41:E41"/>
    <mergeCell ref="B42:E42"/>
    <mergeCell ref="C49:E4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1" t="s">
        <v>7</v>
      </c>
      <c r="B1" s="241"/>
      <c r="C1" s="242"/>
      <c r="D1" s="241"/>
      <c r="E1" s="241"/>
      <c r="F1" s="241"/>
      <c r="G1" s="241"/>
    </row>
    <row r="2" spans="1:7" ht="24.9" customHeight="1" x14ac:dyDescent="0.25">
      <c r="A2" s="50" t="s">
        <v>8</v>
      </c>
      <c r="B2" s="49"/>
      <c r="C2" s="243"/>
      <c r="D2" s="243"/>
      <c r="E2" s="243"/>
      <c r="F2" s="243"/>
      <c r="G2" s="244"/>
    </row>
    <row r="3" spans="1:7" ht="24.9" customHeight="1" x14ac:dyDescent="0.25">
      <c r="A3" s="50" t="s">
        <v>9</v>
      </c>
      <c r="B3" s="49"/>
      <c r="C3" s="243"/>
      <c r="D3" s="243"/>
      <c r="E3" s="243"/>
      <c r="F3" s="243"/>
      <c r="G3" s="244"/>
    </row>
    <row r="4" spans="1:7" ht="24.9" customHeight="1" x14ac:dyDescent="0.25">
      <c r="A4" s="50" t="s">
        <v>10</v>
      </c>
      <c r="B4" s="49"/>
      <c r="C4" s="243"/>
      <c r="D4" s="243"/>
      <c r="E4" s="243"/>
      <c r="F4" s="243"/>
      <c r="G4" s="244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activeCell="Z40" sqref="Z40"/>
    </sheetView>
  </sheetViews>
  <sheetFormatPr defaultRowHeight="13.2" outlineLevelRow="1" x14ac:dyDescent="0.25"/>
  <cols>
    <col min="1" max="1" width="3.44140625" customWidth="1"/>
    <col min="2" max="2" width="12.6640625" style="127" customWidth="1"/>
    <col min="3" max="3" width="38.33203125" style="127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45" t="s">
        <v>7</v>
      </c>
      <c r="B1" s="245"/>
      <c r="C1" s="245"/>
      <c r="D1" s="245"/>
      <c r="E1" s="245"/>
      <c r="F1" s="245"/>
      <c r="G1" s="245"/>
      <c r="AG1" t="s">
        <v>64</v>
      </c>
    </row>
    <row r="2" spans="1:60" ht="25.05" customHeight="1" x14ac:dyDescent="0.25">
      <c r="A2" s="145" t="s">
        <v>8</v>
      </c>
      <c r="B2" s="49"/>
      <c r="C2" s="246" t="s">
        <v>190</v>
      </c>
      <c r="D2" s="247"/>
      <c r="E2" s="247"/>
      <c r="F2" s="247"/>
      <c r="G2" s="248"/>
      <c r="AG2" t="s">
        <v>65</v>
      </c>
    </row>
    <row r="3" spans="1:60" ht="25.05" customHeight="1" x14ac:dyDescent="0.25">
      <c r="A3" s="145" t="s">
        <v>9</v>
      </c>
      <c r="B3" s="49"/>
      <c r="C3" s="246" t="s">
        <v>191</v>
      </c>
      <c r="D3" s="247"/>
      <c r="E3" s="247"/>
      <c r="F3" s="247"/>
      <c r="G3" s="248"/>
      <c r="AC3" s="127" t="s">
        <v>65</v>
      </c>
      <c r="AG3" t="s">
        <v>66</v>
      </c>
    </row>
    <row r="4" spans="1:60" ht="25.05" customHeight="1" x14ac:dyDescent="0.25">
      <c r="A4" s="146" t="s">
        <v>10</v>
      </c>
      <c r="B4" s="147"/>
      <c r="C4" s="249" t="s">
        <v>55</v>
      </c>
      <c r="D4" s="250"/>
      <c r="E4" s="250"/>
      <c r="F4" s="250"/>
      <c r="G4" s="251"/>
      <c r="AG4" t="s">
        <v>67</v>
      </c>
    </row>
    <row r="5" spans="1:60" x14ac:dyDescent="0.25">
      <c r="D5" s="10"/>
    </row>
    <row r="6" spans="1:60" ht="39.6" x14ac:dyDescent="0.25">
      <c r="A6" s="149" t="s">
        <v>68</v>
      </c>
      <c r="B6" s="151" t="s">
        <v>69</v>
      </c>
      <c r="C6" s="151" t="s">
        <v>70</v>
      </c>
      <c r="D6" s="150" t="s">
        <v>71</v>
      </c>
      <c r="E6" s="149" t="s">
        <v>72</v>
      </c>
      <c r="F6" s="148" t="s">
        <v>73</v>
      </c>
      <c r="G6" s="149" t="s">
        <v>31</v>
      </c>
      <c r="H6" s="152" t="s">
        <v>32</v>
      </c>
      <c r="I6" s="152" t="s">
        <v>74</v>
      </c>
      <c r="J6" s="152" t="s">
        <v>33</v>
      </c>
      <c r="K6" s="152" t="s">
        <v>75</v>
      </c>
      <c r="L6" s="152" t="s">
        <v>76</v>
      </c>
      <c r="M6" s="152" t="s">
        <v>77</v>
      </c>
      <c r="N6" s="152" t="s">
        <v>78</v>
      </c>
      <c r="O6" s="152" t="s">
        <v>79</v>
      </c>
      <c r="P6" s="152" t="s">
        <v>80</v>
      </c>
      <c r="Q6" s="152" t="s">
        <v>81</v>
      </c>
      <c r="R6" s="152" t="s">
        <v>82</v>
      </c>
      <c r="S6" s="152" t="s">
        <v>83</v>
      </c>
      <c r="T6" s="152" t="s">
        <v>84</v>
      </c>
      <c r="U6" s="152" t="s">
        <v>85</v>
      </c>
      <c r="V6" s="152" t="s">
        <v>86</v>
      </c>
      <c r="W6" s="152" t="s">
        <v>87</v>
      </c>
      <c r="X6" s="152" t="s">
        <v>88</v>
      </c>
    </row>
    <row r="7" spans="1:60" hidden="1" x14ac:dyDescent="0.25">
      <c r="A7" s="3"/>
      <c r="B7" s="4"/>
      <c r="C7" s="4"/>
      <c r="D7" s="6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</row>
    <row r="8" spans="1:60" x14ac:dyDescent="0.25">
      <c r="A8" s="167" t="s">
        <v>89</v>
      </c>
      <c r="B8" s="168" t="s">
        <v>54</v>
      </c>
      <c r="C8" s="186" t="s">
        <v>55</v>
      </c>
      <c r="D8" s="169"/>
      <c r="E8" s="170"/>
      <c r="F8" s="171"/>
      <c r="G8" s="172">
        <f>SUMIF(AG9:AG9,"&lt;&gt;NOR",G9:G9)</f>
        <v>0</v>
      </c>
      <c r="H8" s="166"/>
      <c r="I8" s="166">
        <f>SUM(I9:I9)</f>
        <v>0</v>
      </c>
      <c r="J8" s="166"/>
      <c r="K8" s="166">
        <f>SUM(K9:K9)</f>
        <v>3300</v>
      </c>
      <c r="L8" s="166"/>
      <c r="M8" s="166">
        <f>SUM(M9:M9)</f>
        <v>0</v>
      </c>
      <c r="N8" s="166"/>
      <c r="O8" s="166">
        <f>SUM(O9:O9)</f>
        <v>0</v>
      </c>
      <c r="P8" s="166"/>
      <c r="Q8" s="166">
        <f>SUM(Q9:Q9)</f>
        <v>0</v>
      </c>
      <c r="R8" s="166"/>
      <c r="S8" s="166"/>
      <c r="T8" s="166"/>
      <c r="U8" s="166"/>
      <c r="V8" s="166">
        <f>SUM(V9:V9)</f>
        <v>0.16</v>
      </c>
      <c r="W8" s="166"/>
      <c r="X8" s="166"/>
      <c r="AG8" t="s">
        <v>90</v>
      </c>
    </row>
    <row r="9" spans="1:60" outlineLevel="1" x14ac:dyDescent="0.25">
      <c r="A9" s="179">
        <v>1</v>
      </c>
      <c r="B9" s="180" t="s">
        <v>91</v>
      </c>
      <c r="C9" s="187" t="s">
        <v>92</v>
      </c>
      <c r="D9" s="181" t="s">
        <v>93</v>
      </c>
      <c r="E9" s="182">
        <v>1</v>
      </c>
      <c r="F9" s="183"/>
      <c r="G9" s="184">
        <f>ROUND(E9*F9,2)</f>
        <v>0</v>
      </c>
      <c r="H9" s="163">
        <v>0</v>
      </c>
      <c r="I9" s="162">
        <f>ROUND(E9*H9,2)</f>
        <v>0</v>
      </c>
      <c r="J9" s="163">
        <v>3300</v>
      </c>
      <c r="K9" s="162">
        <f>ROUND(E9*J9,2)</f>
        <v>3300</v>
      </c>
      <c r="L9" s="162">
        <v>21</v>
      </c>
      <c r="M9" s="162">
        <f>G9*(1+L9/100)</f>
        <v>0</v>
      </c>
      <c r="N9" s="162">
        <v>0</v>
      </c>
      <c r="O9" s="162">
        <f>ROUND(E9*N9,2)</f>
        <v>0</v>
      </c>
      <c r="P9" s="162">
        <v>0</v>
      </c>
      <c r="Q9" s="162">
        <f>ROUND(E9*P9,2)</f>
        <v>0</v>
      </c>
      <c r="R9" s="162"/>
      <c r="S9" s="162" t="s">
        <v>94</v>
      </c>
      <c r="T9" s="162" t="s">
        <v>95</v>
      </c>
      <c r="U9" s="162">
        <v>0.157</v>
      </c>
      <c r="V9" s="162">
        <f>ROUND(E9*U9,2)</f>
        <v>0.16</v>
      </c>
      <c r="W9" s="162"/>
      <c r="X9" s="162" t="s">
        <v>96</v>
      </c>
      <c r="Y9" s="153"/>
      <c r="Z9" s="153"/>
      <c r="AA9" s="153"/>
      <c r="AB9" s="153"/>
      <c r="AC9" s="153"/>
      <c r="AD9" s="153"/>
      <c r="AE9" s="153"/>
      <c r="AF9" s="153"/>
      <c r="AG9" s="153" t="s">
        <v>97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x14ac:dyDescent="0.25">
      <c r="A10" s="167" t="s">
        <v>89</v>
      </c>
      <c r="B10" s="168" t="s">
        <v>56</v>
      </c>
      <c r="C10" s="186" t="s">
        <v>57</v>
      </c>
      <c r="D10" s="169"/>
      <c r="E10" s="170"/>
      <c r="F10" s="171"/>
      <c r="G10" s="172">
        <f>SUMIF(AG11:AG18,"&lt;&gt;NOR",G11:G18)</f>
        <v>0</v>
      </c>
      <c r="H10" s="166"/>
      <c r="I10" s="166">
        <f>SUM(I11:I18)</f>
        <v>3353.1</v>
      </c>
      <c r="J10" s="166"/>
      <c r="K10" s="166">
        <f>SUM(K11:K18)</f>
        <v>7872.61</v>
      </c>
      <c r="L10" s="166"/>
      <c r="M10" s="166">
        <f>SUM(M11:M18)</f>
        <v>0</v>
      </c>
      <c r="N10" s="166"/>
      <c r="O10" s="166">
        <f>SUM(O11:O18)</f>
        <v>0.02</v>
      </c>
      <c r="P10" s="166"/>
      <c r="Q10" s="166">
        <f>SUM(Q11:Q18)</f>
        <v>0</v>
      </c>
      <c r="R10" s="166"/>
      <c r="S10" s="166"/>
      <c r="T10" s="166"/>
      <c r="U10" s="166"/>
      <c r="V10" s="166">
        <f>SUM(V11:V18)</f>
        <v>10.329999999999998</v>
      </c>
      <c r="W10" s="166"/>
      <c r="X10" s="166"/>
      <c r="AG10" t="s">
        <v>90</v>
      </c>
    </row>
    <row r="11" spans="1:60" outlineLevel="1" x14ac:dyDescent="0.25">
      <c r="A11" s="179">
        <v>2</v>
      </c>
      <c r="B11" s="180" t="s">
        <v>98</v>
      </c>
      <c r="C11" s="187" t="s">
        <v>99</v>
      </c>
      <c r="D11" s="181" t="s">
        <v>100</v>
      </c>
      <c r="E11" s="182">
        <v>10</v>
      </c>
      <c r="F11" s="183"/>
      <c r="G11" s="184">
        <f t="shared" ref="G11:G18" si="0">ROUND(E11*F11,2)</f>
        <v>0</v>
      </c>
      <c r="H11" s="163">
        <v>189.45</v>
      </c>
      <c r="I11" s="162">
        <f t="shared" ref="I11:I18" si="1">ROUND(E11*H11,2)</f>
        <v>1894.5</v>
      </c>
      <c r="J11" s="163">
        <v>306.64999999999998</v>
      </c>
      <c r="K11" s="162">
        <f t="shared" ref="K11:K18" si="2">ROUND(E11*J11,2)</f>
        <v>3066.5</v>
      </c>
      <c r="L11" s="162">
        <v>21</v>
      </c>
      <c r="M11" s="162">
        <f t="shared" ref="M11:M18" si="3">G11*(1+L11/100)</f>
        <v>0</v>
      </c>
      <c r="N11" s="162">
        <v>5.1999999999999995E-4</v>
      </c>
      <c r="O11" s="162">
        <f t="shared" ref="O11:O18" si="4">ROUND(E11*N11,2)</f>
        <v>0.01</v>
      </c>
      <c r="P11" s="162">
        <v>0</v>
      </c>
      <c r="Q11" s="162">
        <f t="shared" ref="Q11:Q18" si="5">ROUND(E11*P11,2)</f>
        <v>0</v>
      </c>
      <c r="R11" s="162"/>
      <c r="S11" s="162" t="s">
        <v>101</v>
      </c>
      <c r="T11" s="162" t="s">
        <v>95</v>
      </c>
      <c r="U11" s="162">
        <v>0.52900000000000003</v>
      </c>
      <c r="V11" s="162">
        <f t="shared" ref="V11:V18" si="6">ROUND(E11*U11,2)</f>
        <v>5.29</v>
      </c>
      <c r="W11" s="162"/>
      <c r="X11" s="162" t="s">
        <v>96</v>
      </c>
      <c r="Y11" s="153"/>
      <c r="Z11" s="153"/>
      <c r="AA11" s="153"/>
      <c r="AB11" s="153"/>
      <c r="AC11" s="153"/>
      <c r="AD11" s="153"/>
      <c r="AE11" s="153"/>
      <c r="AF11" s="153"/>
      <c r="AG11" s="153" t="s">
        <v>97</v>
      </c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outlineLevel="1" x14ac:dyDescent="0.25">
      <c r="A12" s="179">
        <v>3</v>
      </c>
      <c r="B12" s="180" t="s">
        <v>102</v>
      </c>
      <c r="C12" s="187" t="s">
        <v>103</v>
      </c>
      <c r="D12" s="181" t="s">
        <v>100</v>
      </c>
      <c r="E12" s="182">
        <v>5</v>
      </c>
      <c r="F12" s="183"/>
      <c r="G12" s="184">
        <f t="shared" si="0"/>
        <v>0</v>
      </c>
      <c r="H12" s="163">
        <v>291.72000000000003</v>
      </c>
      <c r="I12" s="162">
        <f t="shared" si="1"/>
        <v>1458.6</v>
      </c>
      <c r="J12" s="163">
        <v>403.28</v>
      </c>
      <c r="K12" s="162">
        <f t="shared" si="2"/>
        <v>2016.4</v>
      </c>
      <c r="L12" s="162">
        <v>21</v>
      </c>
      <c r="M12" s="162">
        <f t="shared" si="3"/>
        <v>0</v>
      </c>
      <c r="N12" s="162">
        <v>1.4400000000000001E-3</v>
      </c>
      <c r="O12" s="162">
        <f t="shared" si="4"/>
        <v>0.01</v>
      </c>
      <c r="P12" s="162">
        <v>0</v>
      </c>
      <c r="Q12" s="162">
        <f t="shared" si="5"/>
        <v>0</v>
      </c>
      <c r="R12" s="162"/>
      <c r="S12" s="162" t="s">
        <v>101</v>
      </c>
      <c r="T12" s="162" t="s">
        <v>101</v>
      </c>
      <c r="U12" s="162">
        <v>0.8</v>
      </c>
      <c r="V12" s="162">
        <f t="shared" si="6"/>
        <v>4</v>
      </c>
      <c r="W12" s="162"/>
      <c r="X12" s="162" t="s">
        <v>96</v>
      </c>
      <c r="Y12" s="153"/>
      <c r="Z12" s="153"/>
      <c r="AA12" s="153"/>
      <c r="AB12" s="153"/>
      <c r="AC12" s="153"/>
      <c r="AD12" s="153"/>
      <c r="AE12" s="153"/>
      <c r="AF12" s="153"/>
      <c r="AG12" s="153" t="s">
        <v>97</v>
      </c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5">
      <c r="A13" s="179">
        <v>4</v>
      </c>
      <c r="B13" s="180" t="s">
        <v>104</v>
      </c>
      <c r="C13" s="187" t="s">
        <v>105</v>
      </c>
      <c r="D13" s="181" t="s">
        <v>106</v>
      </c>
      <c r="E13" s="182">
        <v>1</v>
      </c>
      <c r="F13" s="183"/>
      <c r="G13" s="184">
        <f t="shared" si="0"/>
        <v>0</v>
      </c>
      <c r="H13" s="163">
        <v>0</v>
      </c>
      <c r="I13" s="162">
        <f t="shared" si="1"/>
        <v>0</v>
      </c>
      <c r="J13" s="163">
        <v>87.1</v>
      </c>
      <c r="K13" s="162">
        <f t="shared" si="2"/>
        <v>87.1</v>
      </c>
      <c r="L13" s="162">
        <v>21</v>
      </c>
      <c r="M13" s="162">
        <f t="shared" si="3"/>
        <v>0</v>
      </c>
      <c r="N13" s="162">
        <v>0</v>
      </c>
      <c r="O13" s="162">
        <f t="shared" si="4"/>
        <v>0</v>
      </c>
      <c r="P13" s="162">
        <v>0</v>
      </c>
      <c r="Q13" s="162">
        <f t="shared" si="5"/>
        <v>0</v>
      </c>
      <c r="R13" s="162"/>
      <c r="S13" s="162" t="s">
        <v>101</v>
      </c>
      <c r="T13" s="162" t="s">
        <v>95</v>
      </c>
      <c r="U13" s="162">
        <v>0.157</v>
      </c>
      <c r="V13" s="162">
        <f t="shared" si="6"/>
        <v>0.16</v>
      </c>
      <c r="W13" s="162"/>
      <c r="X13" s="162" t="s">
        <v>96</v>
      </c>
      <c r="Y13" s="153"/>
      <c r="Z13" s="153"/>
      <c r="AA13" s="153"/>
      <c r="AB13" s="153"/>
      <c r="AC13" s="153"/>
      <c r="AD13" s="153"/>
      <c r="AE13" s="153"/>
      <c r="AF13" s="153"/>
      <c r="AG13" s="153" t="s">
        <v>97</v>
      </c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5">
      <c r="A14" s="179">
        <v>5</v>
      </c>
      <c r="B14" s="180" t="s">
        <v>107</v>
      </c>
      <c r="C14" s="187" t="s">
        <v>108</v>
      </c>
      <c r="D14" s="181" t="s">
        <v>106</v>
      </c>
      <c r="E14" s="182">
        <v>1</v>
      </c>
      <c r="F14" s="183"/>
      <c r="G14" s="184">
        <f t="shared" si="0"/>
        <v>0</v>
      </c>
      <c r="H14" s="163">
        <v>0</v>
      </c>
      <c r="I14" s="162">
        <f t="shared" si="1"/>
        <v>0</v>
      </c>
      <c r="J14" s="163">
        <v>96.5</v>
      </c>
      <c r="K14" s="162">
        <f t="shared" si="2"/>
        <v>96.5</v>
      </c>
      <c r="L14" s="162">
        <v>21</v>
      </c>
      <c r="M14" s="162">
        <f t="shared" si="3"/>
        <v>0</v>
      </c>
      <c r="N14" s="162">
        <v>0</v>
      </c>
      <c r="O14" s="162">
        <f t="shared" si="4"/>
        <v>0</v>
      </c>
      <c r="P14" s="162">
        <v>0</v>
      </c>
      <c r="Q14" s="162">
        <f t="shared" si="5"/>
        <v>0</v>
      </c>
      <c r="R14" s="162"/>
      <c r="S14" s="162" t="s">
        <v>101</v>
      </c>
      <c r="T14" s="162" t="s">
        <v>95</v>
      </c>
      <c r="U14" s="162">
        <v>0.17399999999999999</v>
      </c>
      <c r="V14" s="162">
        <f t="shared" si="6"/>
        <v>0.17</v>
      </c>
      <c r="W14" s="162"/>
      <c r="X14" s="162" t="s">
        <v>96</v>
      </c>
      <c r="Y14" s="153"/>
      <c r="Z14" s="153"/>
      <c r="AA14" s="153"/>
      <c r="AB14" s="153"/>
      <c r="AC14" s="153"/>
      <c r="AD14" s="153"/>
      <c r="AE14" s="153"/>
      <c r="AF14" s="153"/>
      <c r="AG14" s="153" t="s">
        <v>97</v>
      </c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5">
      <c r="A15" s="179">
        <v>6</v>
      </c>
      <c r="B15" s="180" t="s">
        <v>109</v>
      </c>
      <c r="C15" s="187" t="s">
        <v>110</v>
      </c>
      <c r="D15" s="181" t="s">
        <v>106</v>
      </c>
      <c r="E15" s="182">
        <v>1</v>
      </c>
      <c r="F15" s="183"/>
      <c r="G15" s="184">
        <f t="shared" si="0"/>
        <v>0</v>
      </c>
      <c r="H15" s="163">
        <v>0</v>
      </c>
      <c r="I15" s="162">
        <f t="shared" si="1"/>
        <v>0</v>
      </c>
      <c r="J15" s="163">
        <v>143.6</v>
      </c>
      <c r="K15" s="162">
        <f t="shared" si="2"/>
        <v>143.6</v>
      </c>
      <c r="L15" s="162">
        <v>21</v>
      </c>
      <c r="M15" s="162">
        <f t="shared" si="3"/>
        <v>0</v>
      </c>
      <c r="N15" s="162">
        <v>0</v>
      </c>
      <c r="O15" s="162">
        <f t="shared" si="4"/>
        <v>0</v>
      </c>
      <c r="P15" s="162">
        <v>0</v>
      </c>
      <c r="Q15" s="162">
        <f t="shared" si="5"/>
        <v>0</v>
      </c>
      <c r="R15" s="162"/>
      <c r="S15" s="162" t="s">
        <v>101</v>
      </c>
      <c r="T15" s="162" t="s">
        <v>95</v>
      </c>
      <c r="U15" s="162">
        <v>0.25900000000000001</v>
      </c>
      <c r="V15" s="162">
        <f t="shared" si="6"/>
        <v>0.26</v>
      </c>
      <c r="W15" s="162"/>
      <c r="X15" s="162" t="s">
        <v>96</v>
      </c>
      <c r="Y15" s="153"/>
      <c r="Z15" s="153"/>
      <c r="AA15" s="153"/>
      <c r="AB15" s="153"/>
      <c r="AC15" s="153"/>
      <c r="AD15" s="153"/>
      <c r="AE15" s="153"/>
      <c r="AF15" s="153"/>
      <c r="AG15" s="153" t="s">
        <v>97</v>
      </c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5">
      <c r="A16" s="179">
        <v>7</v>
      </c>
      <c r="B16" s="180" t="s">
        <v>111</v>
      </c>
      <c r="C16" s="187" t="s">
        <v>112</v>
      </c>
      <c r="D16" s="181" t="s">
        <v>106</v>
      </c>
      <c r="E16" s="182">
        <v>1</v>
      </c>
      <c r="F16" s="183"/>
      <c r="G16" s="184">
        <f t="shared" si="0"/>
        <v>0</v>
      </c>
      <c r="H16" s="163">
        <v>0</v>
      </c>
      <c r="I16" s="162">
        <f t="shared" si="1"/>
        <v>0</v>
      </c>
      <c r="J16" s="163">
        <v>262.39999999999998</v>
      </c>
      <c r="K16" s="162">
        <f t="shared" si="2"/>
        <v>262.39999999999998</v>
      </c>
      <c r="L16" s="162">
        <v>21</v>
      </c>
      <c r="M16" s="162">
        <f t="shared" si="3"/>
        <v>0</v>
      </c>
      <c r="N16" s="162">
        <v>0</v>
      </c>
      <c r="O16" s="162">
        <f t="shared" si="4"/>
        <v>0</v>
      </c>
      <c r="P16" s="162">
        <v>0</v>
      </c>
      <c r="Q16" s="162">
        <f t="shared" si="5"/>
        <v>0</v>
      </c>
      <c r="R16" s="162"/>
      <c r="S16" s="162" t="s">
        <v>101</v>
      </c>
      <c r="T16" s="162" t="s">
        <v>95</v>
      </c>
      <c r="U16" s="162">
        <v>0.45</v>
      </c>
      <c r="V16" s="162">
        <f t="shared" si="6"/>
        <v>0.45</v>
      </c>
      <c r="W16" s="162"/>
      <c r="X16" s="162" t="s">
        <v>96</v>
      </c>
      <c r="Y16" s="153"/>
      <c r="Z16" s="153"/>
      <c r="AA16" s="153"/>
      <c r="AB16" s="153"/>
      <c r="AC16" s="153"/>
      <c r="AD16" s="153"/>
      <c r="AE16" s="153"/>
      <c r="AF16" s="153"/>
      <c r="AG16" s="153" t="s">
        <v>97</v>
      </c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outlineLevel="1" x14ac:dyDescent="0.25">
      <c r="A17" s="179">
        <v>8</v>
      </c>
      <c r="B17" s="180" t="s">
        <v>113</v>
      </c>
      <c r="C17" s="187" t="s">
        <v>114</v>
      </c>
      <c r="D17" s="181" t="s">
        <v>115</v>
      </c>
      <c r="E17" s="182">
        <v>4</v>
      </c>
      <c r="F17" s="183"/>
      <c r="G17" s="184">
        <f t="shared" si="0"/>
        <v>0</v>
      </c>
      <c r="H17" s="163">
        <v>0</v>
      </c>
      <c r="I17" s="162">
        <f t="shared" si="1"/>
        <v>0</v>
      </c>
      <c r="J17" s="163">
        <v>495</v>
      </c>
      <c r="K17" s="162">
        <f t="shared" si="2"/>
        <v>1980</v>
      </c>
      <c r="L17" s="162">
        <v>21</v>
      </c>
      <c r="M17" s="162">
        <f t="shared" si="3"/>
        <v>0</v>
      </c>
      <c r="N17" s="162">
        <v>0</v>
      </c>
      <c r="O17" s="162">
        <f t="shared" si="4"/>
        <v>0</v>
      </c>
      <c r="P17" s="162">
        <v>0</v>
      </c>
      <c r="Q17" s="162">
        <f t="shared" si="5"/>
        <v>0</v>
      </c>
      <c r="R17" s="162"/>
      <c r="S17" s="162" t="s">
        <v>94</v>
      </c>
      <c r="T17" s="162" t="s">
        <v>95</v>
      </c>
      <c r="U17" s="162">
        <v>0</v>
      </c>
      <c r="V17" s="162">
        <f t="shared" si="6"/>
        <v>0</v>
      </c>
      <c r="W17" s="162"/>
      <c r="X17" s="162" t="s">
        <v>96</v>
      </c>
      <c r="Y17" s="153"/>
      <c r="Z17" s="153"/>
      <c r="AA17" s="153"/>
      <c r="AB17" s="153"/>
      <c r="AC17" s="153"/>
      <c r="AD17" s="153"/>
      <c r="AE17" s="153"/>
      <c r="AF17" s="153"/>
      <c r="AG17" s="153" t="s">
        <v>97</v>
      </c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outlineLevel="1" x14ac:dyDescent="0.25">
      <c r="A18" s="179">
        <v>9</v>
      </c>
      <c r="B18" s="180" t="s">
        <v>116</v>
      </c>
      <c r="C18" s="187" t="s">
        <v>117</v>
      </c>
      <c r="D18" s="181" t="s">
        <v>0</v>
      </c>
      <c r="E18" s="182">
        <v>110.056</v>
      </c>
      <c r="F18" s="183"/>
      <c r="G18" s="184">
        <f t="shared" si="0"/>
        <v>0</v>
      </c>
      <c r="H18" s="163">
        <v>0</v>
      </c>
      <c r="I18" s="162">
        <f t="shared" si="1"/>
        <v>0</v>
      </c>
      <c r="J18" s="163">
        <v>2</v>
      </c>
      <c r="K18" s="162">
        <f t="shared" si="2"/>
        <v>220.11</v>
      </c>
      <c r="L18" s="162">
        <v>21</v>
      </c>
      <c r="M18" s="162">
        <f t="shared" si="3"/>
        <v>0</v>
      </c>
      <c r="N18" s="162">
        <v>0</v>
      </c>
      <c r="O18" s="162">
        <f t="shared" si="4"/>
        <v>0</v>
      </c>
      <c r="P18" s="162">
        <v>0</v>
      </c>
      <c r="Q18" s="162">
        <f t="shared" si="5"/>
        <v>0</v>
      </c>
      <c r="R18" s="162"/>
      <c r="S18" s="162" t="s">
        <v>101</v>
      </c>
      <c r="T18" s="162" t="s">
        <v>95</v>
      </c>
      <c r="U18" s="162">
        <v>0</v>
      </c>
      <c r="V18" s="162">
        <f t="shared" si="6"/>
        <v>0</v>
      </c>
      <c r="W18" s="162"/>
      <c r="X18" s="162" t="s">
        <v>118</v>
      </c>
      <c r="Y18" s="153"/>
      <c r="Z18" s="153"/>
      <c r="AA18" s="153"/>
      <c r="AB18" s="153"/>
      <c r="AC18" s="153"/>
      <c r="AD18" s="153"/>
      <c r="AE18" s="153"/>
      <c r="AF18" s="153"/>
      <c r="AG18" s="153" t="s">
        <v>119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x14ac:dyDescent="0.25">
      <c r="A19" s="167" t="s">
        <v>89</v>
      </c>
      <c r="B19" s="168" t="s">
        <v>58</v>
      </c>
      <c r="C19" s="186" t="s">
        <v>59</v>
      </c>
      <c r="D19" s="169"/>
      <c r="E19" s="170"/>
      <c r="F19" s="171"/>
      <c r="G19" s="172">
        <f>SUMIF(AG20:AG26,"&lt;&gt;NOR",G20:G26)</f>
        <v>0</v>
      </c>
      <c r="H19" s="166"/>
      <c r="I19" s="166">
        <f>SUM(I20:I26)</f>
        <v>3243.1800000000003</v>
      </c>
      <c r="J19" s="166"/>
      <c r="K19" s="166">
        <f>SUM(K20:K26)</f>
        <v>12133.55</v>
      </c>
      <c r="L19" s="166"/>
      <c r="M19" s="166">
        <f>SUM(M20:M26)</f>
        <v>0</v>
      </c>
      <c r="N19" s="166"/>
      <c r="O19" s="166">
        <f>SUM(O20:O26)</f>
        <v>0.1</v>
      </c>
      <c r="P19" s="166"/>
      <c r="Q19" s="166">
        <f>SUM(Q20:Q26)</f>
        <v>0</v>
      </c>
      <c r="R19" s="166"/>
      <c r="S19" s="166"/>
      <c r="T19" s="166"/>
      <c r="U19" s="166"/>
      <c r="V19" s="166">
        <f>SUM(V20:V26)</f>
        <v>18.690000000000001</v>
      </c>
      <c r="W19" s="166"/>
      <c r="X19" s="166"/>
      <c r="AG19" t="s">
        <v>90</v>
      </c>
    </row>
    <row r="20" spans="1:60" outlineLevel="1" x14ac:dyDescent="0.25">
      <c r="A20" s="179">
        <v>10</v>
      </c>
      <c r="B20" s="180" t="s">
        <v>120</v>
      </c>
      <c r="C20" s="187" t="s">
        <v>121</v>
      </c>
      <c r="D20" s="181" t="s">
        <v>100</v>
      </c>
      <c r="E20" s="182">
        <v>25</v>
      </c>
      <c r="F20" s="183"/>
      <c r="G20" s="184">
        <f t="shared" ref="G20:G26" si="7">ROUND(E20*F20,2)</f>
        <v>0</v>
      </c>
      <c r="H20" s="163">
        <v>75.239999999999995</v>
      </c>
      <c r="I20" s="162">
        <f t="shared" ref="I20:I26" si="8">ROUND(E20*H20,2)</f>
        <v>1881</v>
      </c>
      <c r="J20" s="163">
        <v>294.36</v>
      </c>
      <c r="K20" s="162">
        <f t="shared" ref="K20:K26" si="9">ROUND(E20*J20,2)</f>
        <v>7359</v>
      </c>
      <c r="L20" s="162">
        <v>21</v>
      </c>
      <c r="M20" s="162">
        <f t="shared" ref="M20:M26" si="10">G20*(1+L20/100)</f>
        <v>0</v>
      </c>
      <c r="N20" s="162">
        <v>3.9899999999999996E-3</v>
      </c>
      <c r="O20" s="162">
        <f t="shared" ref="O20:O26" si="11">ROUND(E20*N20,2)</f>
        <v>0.1</v>
      </c>
      <c r="P20" s="162">
        <v>0</v>
      </c>
      <c r="Q20" s="162">
        <f t="shared" ref="Q20:Q26" si="12">ROUND(E20*P20,2)</f>
        <v>0</v>
      </c>
      <c r="R20" s="162"/>
      <c r="S20" s="162" t="s">
        <v>101</v>
      </c>
      <c r="T20" s="162" t="s">
        <v>95</v>
      </c>
      <c r="U20" s="162">
        <v>0.54290000000000005</v>
      </c>
      <c r="V20" s="162">
        <f t="shared" ref="V20:V26" si="13">ROUND(E20*U20,2)</f>
        <v>13.57</v>
      </c>
      <c r="W20" s="162"/>
      <c r="X20" s="162" t="s">
        <v>96</v>
      </c>
      <c r="Y20" s="153"/>
      <c r="Z20" s="153"/>
      <c r="AA20" s="153"/>
      <c r="AB20" s="153"/>
      <c r="AC20" s="153"/>
      <c r="AD20" s="153"/>
      <c r="AE20" s="153"/>
      <c r="AF20" s="153"/>
      <c r="AG20" s="153" t="s">
        <v>97</v>
      </c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ht="20.399999999999999" outlineLevel="1" x14ac:dyDescent="0.25">
      <c r="A21" s="179">
        <v>11</v>
      </c>
      <c r="B21" s="180" t="s">
        <v>122</v>
      </c>
      <c r="C21" s="187" t="s">
        <v>123</v>
      </c>
      <c r="D21" s="181" t="s">
        <v>100</v>
      </c>
      <c r="E21" s="182">
        <v>25</v>
      </c>
      <c r="F21" s="183"/>
      <c r="G21" s="184">
        <f t="shared" si="7"/>
        <v>0</v>
      </c>
      <c r="H21" s="163">
        <v>29.72</v>
      </c>
      <c r="I21" s="162">
        <f t="shared" si="8"/>
        <v>743</v>
      </c>
      <c r="J21" s="163">
        <v>65.680000000000007</v>
      </c>
      <c r="K21" s="162">
        <f t="shared" si="9"/>
        <v>1642</v>
      </c>
      <c r="L21" s="162">
        <v>21</v>
      </c>
      <c r="M21" s="162">
        <f t="shared" si="10"/>
        <v>0</v>
      </c>
      <c r="N21" s="162">
        <v>4.0000000000000003E-5</v>
      </c>
      <c r="O21" s="162">
        <f t="shared" si="11"/>
        <v>0</v>
      </c>
      <c r="P21" s="162">
        <v>0</v>
      </c>
      <c r="Q21" s="162">
        <f t="shared" si="12"/>
        <v>0</v>
      </c>
      <c r="R21" s="162"/>
      <c r="S21" s="162" t="s">
        <v>101</v>
      </c>
      <c r="T21" s="162" t="s">
        <v>95</v>
      </c>
      <c r="U21" s="162">
        <v>0.129</v>
      </c>
      <c r="V21" s="162">
        <f t="shared" si="13"/>
        <v>3.23</v>
      </c>
      <c r="W21" s="162"/>
      <c r="X21" s="162" t="s">
        <v>96</v>
      </c>
      <c r="Y21" s="153"/>
      <c r="Z21" s="153"/>
      <c r="AA21" s="153"/>
      <c r="AB21" s="153"/>
      <c r="AC21" s="153"/>
      <c r="AD21" s="153"/>
      <c r="AE21" s="153"/>
      <c r="AF21" s="153"/>
      <c r="AG21" s="153" t="s">
        <v>97</v>
      </c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5">
      <c r="A22" s="179">
        <v>12</v>
      </c>
      <c r="B22" s="180" t="s">
        <v>124</v>
      </c>
      <c r="C22" s="187" t="s">
        <v>125</v>
      </c>
      <c r="D22" s="181" t="s">
        <v>106</v>
      </c>
      <c r="E22" s="182">
        <v>3</v>
      </c>
      <c r="F22" s="183"/>
      <c r="G22" s="184">
        <f t="shared" si="7"/>
        <v>0</v>
      </c>
      <c r="H22" s="163">
        <v>121.39</v>
      </c>
      <c r="I22" s="162">
        <f t="shared" si="8"/>
        <v>364.17</v>
      </c>
      <c r="J22" s="163">
        <v>132.71</v>
      </c>
      <c r="K22" s="162">
        <f t="shared" si="9"/>
        <v>398.13</v>
      </c>
      <c r="L22" s="162">
        <v>21</v>
      </c>
      <c r="M22" s="162">
        <f t="shared" si="10"/>
        <v>0</v>
      </c>
      <c r="N22" s="162">
        <v>6.3000000000000003E-4</v>
      </c>
      <c r="O22" s="162">
        <f t="shared" si="11"/>
        <v>0</v>
      </c>
      <c r="P22" s="162">
        <v>0</v>
      </c>
      <c r="Q22" s="162">
        <f t="shared" si="12"/>
        <v>0</v>
      </c>
      <c r="R22" s="162"/>
      <c r="S22" s="162" t="s">
        <v>101</v>
      </c>
      <c r="T22" s="162" t="s">
        <v>95</v>
      </c>
      <c r="U22" s="162">
        <v>0.27200000000000002</v>
      </c>
      <c r="V22" s="162">
        <f t="shared" si="13"/>
        <v>0.82</v>
      </c>
      <c r="W22" s="162"/>
      <c r="X22" s="162" t="s">
        <v>96</v>
      </c>
      <c r="Y22" s="153"/>
      <c r="Z22" s="153"/>
      <c r="AA22" s="153"/>
      <c r="AB22" s="153"/>
      <c r="AC22" s="153"/>
      <c r="AD22" s="153"/>
      <c r="AE22" s="153"/>
      <c r="AF22" s="153"/>
      <c r="AG22" s="153" t="s">
        <v>97</v>
      </c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outlineLevel="1" x14ac:dyDescent="0.25">
      <c r="A23" s="179">
        <v>13</v>
      </c>
      <c r="B23" s="180" t="s">
        <v>126</v>
      </c>
      <c r="C23" s="187" t="s">
        <v>127</v>
      </c>
      <c r="D23" s="181" t="s">
        <v>128</v>
      </c>
      <c r="E23" s="182">
        <v>1</v>
      </c>
      <c r="F23" s="183"/>
      <c r="G23" s="184">
        <f t="shared" si="7"/>
        <v>0</v>
      </c>
      <c r="H23" s="163">
        <v>248.26</v>
      </c>
      <c r="I23" s="162">
        <f t="shared" si="8"/>
        <v>248.26</v>
      </c>
      <c r="J23" s="163">
        <v>263.83999999999997</v>
      </c>
      <c r="K23" s="162">
        <f t="shared" si="9"/>
        <v>263.83999999999997</v>
      </c>
      <c r="L23" s="162">
        <v>21</v>
      </c>
      <c r="M23" s="162">
        <f t="shared" si="10"/>
        <v>0</v>
      </c>
      <c r="N23" s="162">
        <v>1.48E-3</v>
      </c>
      <c r="O23" s="162">
        <f t="shared" si="11"/>
        <v>0</v>
      </c>
      <c r="P23" s="162">
        <v>0</v>
      </c>
      <c r="Q23" s="162">
        <f t="shared" si="12"/>
        <v>0</v>
      </c>
      <c r="R23" s="162"/>
      <c r="S23" s="162" t="s">
        <v>101</v>
      </c>
      <c r="T23" s="162" t="s">
        <v>95</v>
      </c>
      <c r="U23" s="162">
        <v>0.54</v>
      </c>
      <c r="V23" s="162">
        <f t="shared" si="13"/>
        <v>0.54</v>
      </c>
      <c r="W23" s="162"/>
      <c r="X23" s="162" t="s">
        <v>96</v>
      </c>
      <c r="Y23" s="153"/>
      <c r="Z23" s="153"/>
      <c r="AA23" s="153"/>
      <c r="AB23" s="153"/>
      <c r="AC23" s="153"/>
      <c r="AD23" s="153"/>
      <c r="AE23" s="153"/>
      <c r="AF23" s="153"/>
      <c r="AG23" s="153" t="s">
        <v>97</v>
      </c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outlineLevel="1" x14ac:dyDescent="0.25">
      <c r="A24" s="179">
        <v>14</v>
      </c>
      <c r="B24" s="180" t="s">
        <v>129</v>
      </c>
      <c r="C24" s="187" t="s">
        <v>130</v>
      </c>
      <c r="D24" s="181" t="s">
        <v>100</v>
      </c>
      <c r="E24" s="182">
        <v>25</v>
      </c>
      <c r="F24" s="183"/>
      <c r="G24" s="184">
        <f t="shared" si="7"/>
        <v>0</v>
      </c>
      <c r="H24" s="163">
        <v>0.27</v>
      </c>
      <c r="I24" s="162">
        <f t="shared" si="8"/>
        <v>6.75</v>
      </c>
      <c r="J24" s="163">
        <v>11.73</v>
      </c>
      <c r="K24" s="162">
        <f t="shared" si="9"/>
        <v>293.25</v>
      </c>
      <c r="L24" s="162">
        <v>21</v>
      </c>
      <c r="M24" s="162">
        <f t="shared" si="10"/>
        <v>0</v>
      </c>
      <c r="N24" s="162">
        <v>0</v>
      </c>
      <c r="O24" s="162">
        <f t="shared" si="11"/>
        <v>0</v>
      </c>
      <c r="P24" s="162">
        <v>0</v>
      </c>
      <c r="Q24" s="162">
        <f t="shared" si="12"/>
        <v>0</v>
      </c>
      <c r="R24" s="162"/>
      <c r="S24" s="162" t="s">
        <v>101</v>
      </c>
      <c r="T24" s="162" t="s">
        <v>95</v>
      </c>
      <c r="U24" s="162">
        <v>2.1000000000000001E-2</v>
      </c>
      <c r="V24" s="162">
        <f t="shared" si="13"/>
        <v>0.53</v>
      </c>
      <c r="W24" s="162"/>
      <c r="X24" s="162" t="s">
        <v>96</v>
      </c>
      <c r="Y24" s="153"/>
      <c r="Z24" s="153"/>
      <c r="AA24" s="153"/>
      <c r="AB24" s="153"/>
      <c r="AC24" s="153"/>
      <c r="AD24" s="153"/>
      <c r="AE24" s="153"/>
      <c r="AF24" s="153"/>
      <c r="AG24" s="153" t="s">
        <v>97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1" x14ac:dyDescent="0.25">
      <c r="A25" s="179">
        <v>15</v>
      </c>
      <c r="B25" s="180" t="s">
        <v>131</v>
      </c>
      <c r="C25" s="187" t="s">
        <v>132</v>
      </c>
      <c r="D25" s="181" t="s">
        <v>115</v>
      </c>
      <c r="E25" s="182">
        <v>4</v>
      </c>
      <c r="F25" s="183"/>
      <c r="G25" s="184">
        <f t="shared" si="7"/>
        <v>0</v>
      </c>
      <c r="H25" s="163">
        <v>0</v>
      </c>
      <c r="I25" s="162">
        <f t="shared" si="8"/>
        <v>0</v>
      </c>
      <c r="J25" s="163">
        <v>495</v>
      </c>
      <c r="K25" s="162">
        <f t="shared" si="9"/>
        <v>1980</v>
      </c>
      <c r="L25" s="162">
        <v>21</v>
      </c>
      <c r="M25" s="162">
        <f t="shared" si="10"/>
        <v>0</v>
      </c>
      <c r="N25" s="162">
        <v>0</v>
      </c>
      <c r="O25" s="162">
        <f t="shared" si="11"/>
        <v>0</v>
      </c>
      <c r="P25" s="162">
        <v>0</v>
      </c>
      <c r="Q25" s="162">
        <f t="shared" si="12"/>
        <v>0</v>
      </c>
      <c r="R25" s="162"/>
      <c r="S25" s="162" t="s">
        <v>94</v>
      </c>
      <c r="T25" s="162" t="s">
        <v>95</v>
      </c>
      <c r="U25" s="162">
        <v>0</v>
      </c>
      <c r="V25" s="162">
        <f t="shared" si="13"/>
        <v>0</v>
      </c>
      <c r="W25" s="162"/>
      <c r="X25" s="162" t="s">
        <v>96</v>
      </c>
      <c r="Y25" s="153"/>
      <c r="Z25" s="153"/>
      <c r="AA25" s="153"/>
      <c r="AB25" s="153"/>
      <c r="AC25" s="153"/>
      <c r="AD25" s="153"/>
      <c r="AE25" s="153"/>
      <c r="AF25" s="153"/>
      <c r="AG25" s="153" t="s">
        <v>97</v>
      </c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outlineLevel="1" x14ac:dyDescent="0.25">
      <c r="A26" s="179">
        <v>16</v>
      </c>
      <c r="B26" s="180" t="s">
        <v>133</v>
      </c>
      <c r="C26" s="187" t="s">
        <v>134</v>
      </c>
      <c r="D26" s="181" t="s">
        <v>0</v>
      </c>
      <c r="E26" s="182">
        <v>151.79400000000001</v>
      </c>
      <c r="F26" s="183"/>
      <c r="G26" s="184">
        <f t="shared" si="7"/>
        <v>0</v>
      </c>
      <c r="H26" s="163">
        <v>0</v>
      </c>
      <c r="I26" s="162">
        <f t="shared" si="8"/>
        <v>0</v>
      </c>
      <c r="J26" s="163">
        <v>1.3</v>
      </c>
      <c r="K26" s="162">
        <f t="shared" si="9"/>
        <v>197.33</v>
      </c>
      <c r="L26" s="162">
        <v>21</v>
      </c>
      <c r="M26" s="162">
        <f t="shared" si="10"/>
        <v>0</v>
      </c>
      <c r="N26" s="162">
        <v>0</v>
      </c>
      <c r="O26" s="162">
        <f t="shared" si="11"/>
        <v>0</v>
      </c>
      <c r="P26" s="162">
        <v>0</v>
      </c>
      <c r="Q26" s="162">
        <f t="shared" si="12"/>
        <v>0</v>
      </c>
      <c r="R26" s="162"/>
      <c r="S26" s="162" t="s">
        <v>101</v>
      </c>
      <c r="T26" s="162" t="s">
        <v>95</v>
      </c>
      <c r="U26" s="162">
        <v>0</v>
      </c>
      <c r="V26" s="162">
        <f t="shared" si="13"/>
        <v>0</v>
      </c>
      <c r="W26" s="162"/>
      <c r="X26" s="162" t="s">
        <v>118</v>
      </c>
      <c r="Y26" s="153"/>
      <c r="Z26" s="153"/>
      <c r="AA26" s="153"/>
      <c r="AB26" s="153"/>
      <c r="AC26" s="153"/>
      <c r="AD26" s="153"/>
      <c r="AE26" s="153"/>
      <c r="AF26" s="153"/>
      <c r="AG26" s="153" t="s">
        <v>119</v>
      </c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x14ac:dyDescent="0.25">
      <c r="A27" s="167" t="s">
        <v>89</v>
      </c>
      <c r="B27" s="168" t="s">
        <v>60</v>
      </c>
      <c r="C27" s="186" t="s">
        <v>61</v>
      </c>
      <c r="D27" s="169"/>
      <c r="E27" s="170"/>
      <c r="F27" s="171"/>
      <c r="G27" s="172">
        <f>SUMIF(AG28:AG48,"&lt;&gt;NOR",G28:G48)</f>
        <v>0</v>
      </c>
      <c r="H27" s="166"/>
      <c r="I27" s="166">
        <f>SUM(I28:I48)</f>
        <v>19518.13</v>
      </c>
      <c r="J27" s="166"/>
      <c r="K27" s="166">
        <f>SUM(K28:K48)</f>
        <v>6291.14</v>
      </c>
      <c r="L27" s="166"/>
      <c r="M27" s="166">
        <f>SUM(M28:M48)</f>
        <v>0</v>
      </c>
      <c r="N27" s="166"/>
      <c r="O27" s="166">
        <f>SUM(O28:O48)</f>
        <v>0.08</v>
      </c>
      <c r="P27" s="166"/>
      <c r="Q27" s="166">
        <f>SUM(Q28:Q48)</f>
        <v>0.02</v>
      </c>
      <c r="R27" s="166"/>
      <c r="S27" s="166"/>
      <c r="T27" s="166"/>
      <c r="U27" s="166"/>
      <c r="V27" s="166">
        <f>SUM(V28:V48)</f>
        <v>8.7700000000000014</v>
      </c>
      <c r="W27" s="166"/>
      <c r="X27" s="166"/>
      <c r="AG27" t="s">
        <v>90</v>
      </c>
    </row>
    <row r="28" spans="1:60" ht="20.399999999999999" outlineLevel="1" x14ac:dyDescent="0.25">
      <c r="A28" s="179">
        <v>17</v>
      </c>
      <c r="B28" s="180" t="s">
        <v>135</v>
      </c>
      <c r="C28" s="187" t="s">
        <v>136</v>
      </c>
      <c r="D28" s="181" t="s">
        <v>137</v>
      </c>
      <c r="E28" s="182">
        <v>1</v>
      </c>
      <c r="F28" s="183"/>
      <c r="G28" s="184">
        <f t="shared" ref="G28:G39" si="14">ROUND(E28*F28,2)</f>
        <v>0</v>
      </c>
      <c r="H28" s="163">
        <v>6418.63</v>
      </c>
      <c r="I28" s="162">
        <f t="shared" ref="I28:I39" si="15">ROUND(E28*H28,2)</f>
        <v>6418.63</v>
      </c>
      <c r="J28" s="163">
        <v>935.37</v>
      </c>
      <c r="K28" s="162">
        <f t="shared" ref="K28:K39" si="16">ROUND(E28*J28,2)</f>
        <v>935.37</v>
      </c>
      <c r="L28" s="162">
        <v>21</v>
      </c>
      <c r="M28" s="162">
        <f t="shared" ref="M28:M39" si="17">G28*(1+L28/100)</f>
        <v>0</v>
      </c>
      <c r="N28" s="162">
        <v>2.8719999999999999E-2</v>
      </c>
      <c r="O28" s="162">
        <f t="shared" ref="O28:O39" si="18">ROUND(E28*N28,2)</f>
        <v>0.03</v>
      </c>
      <c r="P28" s="162">
        <v>0</v>
      </c>
      <c r="Q28" s="162">
        <f t="shared" ref="Q28:Q39" si="19">ROUND(E28*P28,2)</f>
        <v>0</v>
      </c>
      <c r="R28" s="162"/>
      <c r="S28" s="162" t="s">
        <v>101</v>
      </c>
      <c r="T28" s="162" t="s">
        <v>95</v>
      </c>
      <c r="U28" s="162">
        <v>1.5</v>
      </c>
      <c r="V28" s="162">
        <f t="shared" ref="V28:V39" si="20">ROUND(E28*U28,2)</f>
        <v>1.5</v>
      </c>
      <c r="W28" s="162"/>
      <c r="X28" s="162" t="s">
        <v>96</v>
      </c>
      <c r="Y28" s="153"/>
      <c r="Z28" s="153"/>
      <c r="AA28" s="153"/>
      <c r="AB28" s="153"/>
      <c r="AC28" s="153"/>
      <c r="AD28" s="153"/>
      <c r="AE28" s="153"/>
      <c r="AF28" s="153"/>
      <c r="AG28" s="153" t="s">
        <v>97</v>
      </c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outlineLevel="1" x14ac:dyDescent="0.25">
      <c r="A29" s="179">
        <v>18</v>
      </c>
      <c r="B29" s="180" t="s">
        <v>138</v>
      </c>
      <c r="C29" s="187" t="s">
        <v>139</v>
      </c>
      <c r="D29" s="181" t="s">
        <v>137</v>
      </c>
      <c r="E29" s="182">
        <v>1</v>
      </c>
      <c r="F29" s="183"/>
      <c r="G29" s="184">
        <f t="shared" si="14"/>
        <v>0</v>
      </c>
      <c r="H29" s="163">
        <v>523.05999999999995</v>
      </c>
      <c r="I29" s="162">
        <f t="shared" si="15"/>
        <v>523.05999999999995</v>
      </c>
      <c r="J29" s="163">
        <v>836.54</v>
      </c>
      <c r="K29" s="162">
        <f t="shared" si="16"/>
        <v>836.54</v>
      </c>
      <c r="L29" s="162">
        <v>21</v>
      </c>
      <c r="M29" s="162">
        <f t="shared" si="17"/>
        <v>0</v>
      </c>
      <c r="N29" s="162">
        <v>1.8600000000000001E-3</v>
      </c>
      <c r="O29" s="162">
        <f t="shared" si="18"/>
        <v>0</v>
      </c>
      <c r="P29" s="162">
        <v>0</v>
      </c>
      <c r="Q29" s="162">
        <f t="shared" si="19"/>
        <v>0</v>
      </c>
      <c r="R29" s="162"/>
      <c r="S29" s="162" t="s">
        <v>101</v>
      </c>
      <c r="T29" s="162" t="s">
        <v>95</v>
      </c>
      <c r="U29" s="162">
        <v>1.3340000000000001</v>
      </c>
      <c r="V29" s="162">
        <f t="shared" si="20"/>
        <v>1.33</v>
      </c>
      <c r="W29" s="162"/>
      <c r="X29" s="162" t="s">
        <v>96</v>
      </c>
      <c r="Y29" s="153"/>
      <c r="Z29" s="153"/>
      <c r="AA29" s="153"/>
      <c r="AB29" s="153"/>
      <c r="AC29" s="153"/>
      <c r="AD29" s="153"/>
      <c r="AE29" s="153"/>
      <c r="AF29" s="153"/>
      <c r="AG29" s="153" t="s">
        <v>97</v>
      </c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5">
      <c r="A30" s="179">
        <v>19</v>
      </c>
      <c r="B30" s="180" t="s">
        <v>140</v>
      </c>
      <c r="C30" s="187" t="s">
        <v>141</v>
      </c>
      <c r="D30" s="181" t="s">
        <v>137</v>
      </c>
      <c r="E30" s="182">
        <v>1</v>
      </c>
      <c r="F30" s="183"/>
      <c r="G30" s="184">
        <f t="shared" si="14"/>
        <v>0</v>
      </c>
      <c r="H30" s="163">
        <v>1578.37</v>
      </c>
      <c r="I30" s="162">
        <f t="shared" si="15"/>
        <v>1578.37</v>
      </c>
      <c r="J30" s="163">
        <v>631.63</v>
      </c>
      <c r="K30" s="162">
        <f t="shared" si="16"/>
        <v>631.63</v>
      </c>
      <c r="L30" s="162">
        <v>21</v>
      </c>
      <c r="M30" s="162">
        <f t="shared" si="17"/>
        <v>0</v>
      </c>
      <c r="N30" s="162">
        <v>6.0000000000000001E-3</v>
      </c>
      <c r="O30" s="162">
        <f t="shared" si="18"/>
        <v>0.01</v>
      </c>
      <c r="P30" s="162">
        <v>0</v>
      </c>
      <c r="Q30" s="162">
        <f t="shared" si="19"/>
        <v>0</v>
      </c>
      <c r="R30" s="162"/>
      <c r="S30" s="162" t="s">
        <v>101</v>
      </c>
      <c r="T30" s="162" t="s">
        <v>101</v>
      </c>
      <c r="U30" s="162">
        <v>1.2529999999999999</v>
      </c>
      <c r="V30" s="162">
        <f t="shared" si="20"/>
        <v>1.25</v>
      </c>
      <c r="W30" s="162"/>
      <c r="X30" s="162" t="s">
        <v>96</v>
      </c>
      <c r="Y30" s="153"/>
      <c r="Z30" s="153"/>
      <c r="AA30" s="153"/>
      <c r="AB30" s="153"/>
      <c r="AC30" s="153"/>
      <c r="AD30" s="153"/>
      <c r="AE30" s="153"/>
      <c r="AF30" s="153"/>
      <c r="AG30" s="153" t="s">
        <v>97</v>
      </c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5">
      <c r="A31" s="179">
        <v>20</v>
      </c>
      <c r="B31" s="180" t="s">
        <v>142</v>
      </c>
      <c r="C31" s="187" t="s">
        <v>143</v>
      </c>
      <c r="D31" s="181" t="s">
        <v>137</v>
      </c>
      <c r="E31" s="182">
        <v>3</v>
      </c>
      <c r="F31" s="183"/>
      <c r="G31" s="184">
        <f t="shared" si="14"/>
        <v>0</v>
      </c>
      <c r="H31" s="163">
        <v>20.09</v>
      </c>
      <c r="I31" s="162">
        <f t="shared" si="15"/>
        <v>60.27</v>
      </c>
      <c r="J31" s="163">
        <v>188.91</v>
      </c>
      <c r="K31" s="162">
        <f t="shared" si="16"/>
        <v>566.73</v>
      </c>
      <c r="L31" s="162">
        <v>21</v>
      </c>
      <c r="M31" s="162">
        <f t="shared" si="17"/>
        <v>0</v>
      </c>
      <c r="N31" s="162">
        <v>3.0000000000000001E-5</v>
      </c>
      <c r="O31" s="162">
        <f t="shared" si="18"/>
        <v>0</v>
      </c>
      <c r="P31" s="162">
        <v>0</v>
      </c>
      <c r="Q31" s="162">
        <f t="shared" si="19"/>
        <v>0</v>
      </c>
      <c r="R31" s="162"/>
      <c r="S31" s="162" t="s">
        <v>101</v>
      </c>
      <c r="T31" s="162" t="s">
        <v>95</v>
      </c>
      <c r="U31" s="162">
        <v>0.33</v>
      </c>
      <c r="V31" s="162">
        <f t="shared" si="20"/>
        <v>0.99</v>
      </c>
      <c r="W31" s="162"/>
      <c r="X31" s="162" t="s">
        <v>96</v>
      </c>
      <c r="Y31" s="153"/>
      <c r="Z31" s="153"/>
      <c r="AA31" s="153"/>
      <c r="AB31" s="153"/>
      <c r="AC31" s="153"/>
      <c r="AD31" s="153"/>
      <c r="AE31" s="153"/>
      <c r="AF31" s="153"/>
      <c r="AG31" s="153" t="s">
        <v>97</v>
      </c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1" x14ac:dyDescent="0.25">
      <c r="A32" s="179">
        <v>21</v>
      </c>
      <c r="B32" s="180" t="s">
        <v>144</v>
      </c>
      <c r="C32" s="187" t="s">
        <v>145</v>
      </c>
      <c r="D32" s="181" t="s">
        <v>137</v>
      </c>
      <c r="E32" s="182">
        <v>4</v>
      </c>
      <c r="F32" s="183"/>
      <c r="G32" s="184">
        <f t="shared" si="14"/>
        <v>0</v>
      </c>
      <c r="H32" s="163">
        <v>140.18</v>
      </c>
      <c r="I32" s="162">
        <f t="shared" si="15"/>
        <v>560.72</v>
      </c>
      <c r="J32" s="163">
        <v>127.72</v>
      </c>
      <c r="K32" s="162">
        <f t="shared" si="16"/>
        <v>510.88</v>
      </c>
      <c r="L32" s="162">
        <v>21</v>
      </c>
      <c r="M32" s="162">
        <f t="shared" si="17"/>
        <v>0</v>
      </c>
      <c r="N32" s="162">
        <v>1.7000000000000001E-4</v>
      </c>
      <c r="O32" s="162">
        <f t="shared" si="18"/>
        <v>0</v>
      </c>
      <c r="P32" s="162">
        <v>0</v>
      </c>
      <c r="Q32" s="162">
        <f t="shared" si="19"/>
        <v>0</v>
      </c>
      <c r="R32" s="162"/>
      <c r="S32" s="162" t="s">
        <v>101</v>
      </c>
      <c r="T32" s="162" t="s">
        <v>95</v>
      </c>
      <c r="U32" s="162">
        <v>0.22700000000000001</v>
      </c>
      <c r="V32" s="162">
        <f t="shared" si="20"/>
        <v>0.91</v>
      </c>
      <c r="W32" s="162"/>
      <c r="X32" s="162" t="s">
        <v>96</v>
      </c>
      <c r="Y32" s="153"/>
      <c r="Z32" s="153"/>
      <c r="AA32" s="153"/>
      <c r="AB32" s="153"/>
      <c r="AC32" s="153"/>
      <c r="AD32" s="153"/>
      <c r="AE32" s="153"/>
      <c r="AF32" s="153"/>
      <c r="AG32" s="153" t="s">
        <v>97</v>
      </c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outlineLevel="1" x14ac:dyDescent="0.25">
      <c r="A33" s="179">
        <v>22</v>
      </c>
      <c r="B33" s="180" t="s">
        <v>146</v>
      </c>
      <c r="C33" s="187" t="s">
        <v>147</v>
      </c>
      <c r="D33" s="181" t="s">
        <v>137</v>
      </c>
      <c r="E33" s="182">
        <v>1</v>
      </c>
      <c r="F33" s="183"/>
      <c r="G33" s="184">
        <f t="shared" si="14"/>
        <v>0</v>
      </c>
      <c r="H33" s="163">
        <v>214.88</v>
      </c>
      <c r="I33" s="162">
        <f t="shared" si="15"/>
        <v>214.88</v>
      </c>
      <c r="J33" s="163">
        <v>70.02</v>
      </c>
      <c r="K33" s="162">
        <f t="shared" si="16"/>
        <v>70.02</v>
      </c>
      <c r="L33" s="162">
        <v>21</v>
      </c>
      <c r="M33" s="162">
        <f t="shared" si="17"/>
        <v>0</v>
      </c>
      <c r="N33" s="162">
        <v>2.4000000000000001E-4</v>
      </c>
      <c r="O33" s="162">
        <f t="shared" si="18"/>
        <v>0</v>
      </c>
      <c r="P33" s="162">
        <v>0</v>
      </c>
      <c r="Q33" s="162">
        <f t="shared" si="19"/>
        <v>0</v>
      </c>
      <c r="R33" s="162"/>
      <c r="S33" s="162" t="s">
        <v>101</v>
      </c>
      <c r="T33" s="162" t="s">
        <v>95</v>
      </c>
      <c r="U33" s="162">
        <v>0.124</v>
      </c>
      <c r="V33" s="162">
        <f t="shared" si="20"/>
        <v>0.12</v>
      </c>
      <c r="W33" s="162"/>
      <c r="X33" s="162" t="s">
        <v>96</v>
      </c>
      <c r="Y33" s="153"/>
      <c r="Z33" s="153"/>
      <c r="AA33" s="153"/>
      <c r="AB33" s="153"/>
      <c r="AC33" s="153"/>
      <c r="AD33" s="153"/>
      <c r="AE33" s="153"/>
      <c r="AF33" s="153"/>
      <c r="AG33" s="153" t="s">
        <v>97</v>
      </c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outlineLevel="1" x14ac:dyDescent="0.25">
      <c r="A34" s="179">
        <v>23</v>
      </c>
      <c r="B34" s="180" t="s">
        <v>148</v>
      </c>
      <c r="C34" s="187" t="s">
        <v>149</v>
      </c>
      <c r="D34" s="181" t="s">
        <v>106</v>
      </c>
      <c r="E34" s="182">
        <v>1</v>
      </c>
      <c r="F34" s="183"/>
      <c r="G34" s="184">
        <f t="shared" si="14"/>
        <v>0</v>
      </c>
      <c r="H34" s="163">
        <v>2229.4</v>
      </c>
      <c r="I34" s="162">
        <f t="shared" si="15"/>
        <v>2229.4</v>
      </c>
      <c r="J34" s="163">
        <v>273.10000000000002</v>
      </c>
      <c r="K34" s="162">
        <f t="shared" si="16"/>
        <v>273.10000000000002</v>
      </c>
      <c r="L34" s="162">
        <v>21</v>
      </c>
      <c r="M34" s="162">
        <f t="shared" si="17"/>
        <v>0</v>
      </c>
      <c r="N34" s="162">
        <v>8.4999999999999995E-4</v>
      </c>
      <c r="O34" s="162">
        <f t="shared" si="18"/>
        <v>0</v>
      </c>
      <c r="P34" s="162">
        <v>0</v>
      </c>
      <c r="Q34" s="162">
        <f t="shared" si="19"/>
        <v>0</v>
      </c>
      <c r="R34" s="162"/>
      <c r="S34" s="162" t="s">
        <v>101</v>
      </c>
      <c r="T34" s="162" t="s">
        <v>95</v>
      </c>
      <c r="U34" s="162">
        <v>0.48499999999999999</v>
      </c>
      <c r="V34" s="162">
        <f t="shared" si="20"/>
        <v>0.49</v>
      </c>
      <c r="W34" s="162"/>
      <c r="X34" s="162" t="s">
        <v>96</v>
      </c>
      <c r="Y34" s="153"/>
      <c r="Z34" s="153"/>
      <c r="AA34" s="153"/>
      <c r="AB34" s="153"/>
      <c r="AC34" s="153"/>
      <c r="AD34" s="153"/>
      <c r="AE34" s="153"/>
      <c r="AF34" s="153"/>
      <c r="AG34" s="153" t="s">
        <v>97</v>
      </c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outlineLevel="1" x14ac:dyDescent="0.25">
      <c r="A35" s="179">
        <v>24</v>
      </c>
      <c r="B35" s="180" t="s">
        <v>150</v>
      </c>
      <c r="C35" s="187" t="s">
        <v>151</v>
      </c>
      <c r="D35" s="181" t="s">
        <v>106</v>
      </c>
      <c r="E35" s="182">
        <v>1</v>
      </c>
      <c r="F35" s="183"/>
      <c r="G35" s="184">
        <f t="shared" si="14"/>
        <v>0</v>
      </c>
      <c r="H35" s="163">
        <v>7.11</v>
      </c>
      <c r="I35" s="162">
        <f t="shared" si="15"/>
        <v>7.11</v>
      </c>
      <c r="J35" s="163">
        <v>247.59</v>
      </c>
      <c r="K35" s="162">
        <f t="shared" si="16"/>
        <v>247.59</v>
      </c>
      <c r="L35" s="162">
        <v>21</v>
      </c>
      <c r="M35" s="162">
        <f t="shared" si="17"/>
        <v>0</v>
      </c>
      <c r="N35" s="162">
        <v>4.0000000000000003E-5</v>
      </c>
      <c r="O35" s="162">
        <f t="shared" si="18"/>
        <v>0</v>
      </c>
      <c r="P35" s="162">
        <v>0</v>
      </c>
      <c r="Q35" s="162">
        <f t="shared" si="19"/>
        <v>0</v>
      </c>
      <c r="R35" s="162"/>
      <c r="S35" s="162" t="s">
        <v>101</v>
      </c>
      <c r="T35" s="162" t="s">
        <v>95</v>
      </c>
      <c r="U35" s="162">
        <v>0.44500000000000001</v>
      </c>
      <c r="V35" s="162">
        <f t="shared" si="20"/>
        <v>0.45</v>
      </c>
      <c r="W35" s="162"/>
      <c r="X35" s="162" t="s">
        <v>96</v>
      </c>
      <c r="Y35" s="153"/>
      <c r="Z35" s="153"/>
      <c r="AA35" s="153"/>
      <c r="AB35" s="153"/>
      <c r="AC35" s="153"/>
      <c r="AD35" s="153"/>
      <c r="AE35" s="153"/>
      <c r="AF35" s="153"/>
      <c r="AG35" s="153" t="s">
        <v>97</v>
      </c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outlineLevel="1" x14ac:dyDescent="0.25">
      <c r="A36" s="179">
        <v>25</v>
      </c>
      <c r="B36" s="180" t="s">
        <v>152</v>
      </c>
      <c r="C36" s="187" t="s">
        <v>153</v>
      </c>
      <c r="D36" s="181" t="s">
        <v>137</v>
      </c>
      <c r="E36" s="182">
        <v>1</v>
      </c>
      <c r="F36" s="183"/>
      <c r="G36" s="184">
        <f t="shared" si="14"/>
        <v>0</v>
      </c>
      <c r="H36" s="163">
        <v>0</v>
      </c>
      <c r="I36" s="162">
        <f t="shared" si="15"/>
        <v>0</v>
      </c>
      <c r="J36" s="163">
        <v>94.6</v>
      </c>
      <c r="K36" s="162">
        <f t="shared" si="16"/>
        <v>94.6</v>
      </c>
      <c r="L36" s="162">
        <v>21</v>
      </c>
      <c r="M36" s="162">
        <f t="shared" si="17"/>
        <v>0</v>
      </c>
      <c r="N36" s="162">
        <v>0</v>
      </c>
      <c r="O36" s="162">
        <f t="shared" si="18"/>
        <v>0</v>
      </c>
      <c r="P36" s="162">
        <v>1.56E-3</v>
      </c>
      <c r="Q36" s="162">
        <f t="shared" si="19"/>
        <v>0</v>
      </c>
      <c r="R36" s="162"/>
      <c r="S36" s="162" t="s">
        <v>101</v>
      </c>
      <c r="T36" s="162" t="s">
        <v>95</v>
      </c>
      <c r="U36" s="162">
        <v>0.217</v>
      </c>
      <c r="V36" s="162">
        <f t="shared" si="20"/>
        <v>0.22</v>
      </c>
      <c r="W36" s="162"/>
      <c r="X36" s="162" t="s">
        <v>96</v>
      </c>
      <c r="Y36" s="153"/>
      <c r="Z36" s="153"/>
      <c r="AA36" s="153"/>
      <c r="AB36" s="153"/>
      <c r="AC36" s="153"/>
      <c r="AD36" s="153"/>
      <c r="AE36" s="153"/>
      <c r="AF36" s="153"/>
      <c r="AG36" s="153" t="s">
        <v>97</v>
      </c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ht="20.399999999999999" outlineLevel="1" x14ac:dyDescent="0.25">
      <c r="A37" s="179">
        <v>26</v>
      </c>
      <c r="B37" s="180" t="s">
        <v>154</v>
      </c>
      <c r="C37" s="187" t="s">
        <v>155</v>
      </c>
      <c r="D37" s="181" t="s">
        <v>106</v>
      </c>
      <c r="E37" s="182">
        <v>1</v>
      </c>
      <c r="F37" s="183"/>
      <c r="G37" s="184">
        <f t="shared" si="14"/>
        <v>0</v>
      </c>
      <c r="H37" s="163">
        <v>477.33</v>
      </c>
      <c r="I37" s="162">
        <f t="shared" si="15"/>
        <v>477.33</v>
      </c>
      <c r="J37" s="163">
        <v>138.66999999999999</v>
      </c>
      <c r="K37" s="162">
        <f t="shared" si="16"/>
        <v>138.66999999999999</v>
      </c>
      <c r="L37" s="162">
        <v>21</v>
      </c>
      <c r="M37" s="162">
        <f t="shared" si="17"/>
        <v>0</v>
      </c>
      <c r="N37" s="162">
        <v>2.0000000000000001E-4</v>
      </c>
      <c r="O37" s="162">
        <f t="shared" si="18"/>
        <v>0</v>
      </c>
      <c r="P37" s="162">
        <v>0</v>
      </c>
      <c r="Q37" s="162">
        <f t="shared" si="19"/>
        <v>0</v>
      </c>
      <c r="R37" s="162"/>
      <c r="S37" s="162" t="s">
        <v>101</v>
      </c>
      <c r="T37" s="162" t="s">
        <v>95</v>
      </c>
      <c r="U37" s="162">
        <v>0.246</v>
      </c>
      <c r="V37" s="162">
        <f t="shared" si="20"/>
        <v>0.25</v>
      </c>
      <c r="W37" s="162"/>
      <c r="X37" s="162" t="s">
        <v>96</v>
      </c>
      <c r="Y37" s="153"/>
      <c r="Z37" s="153"/>
      <c r="AA37" s="153"/>
      <c r="AB37" s="153"/>
      <c r="AC37" s="153"/>
      <c r="AD37" s="153"/>
      <c r="AE37" s="153"/>
      <c r="AF37" s="153"/>
      <c r="AG37" s="153" t="s">
        <v>97</v>
      </c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outlineLevel="1" x14ac:dyDescent="0.25">
      <c r="A38" s="179">
        <v>27</v>
      </c>
      <c r="B38" s="180" t="s">
        <v>156</v>
      </c>
      <c r="C38" s="187" t="s">
        <v>157</v>
      </c>
      <c r="D38" s="181" t="s">
        <v>106</v>
      </c>
      <c r="E38" s="182">
        <v>1</v>
      </c>
      <c r="F38" s="183"/>
      <c r="G38" s="184">
        <f t="shared" si="14"/>
        <v>0</v>
      </c>
      <c r="H38" s="163">
        <v>265.91000000000003</v>
      </c>
      <c r="I38" s="162">
        <f t="shared" si="15"/>
        <v>265.91000000000003</v>
      </c>
      <c r="J38" s="163">
        <v>138.38999999999999</v>
      </c>
      <c r="K38" s="162">
        <f t="shared" si="16"/>
        <v>138.38999999999999</v>
      </c>
      <c r="L38" s="162">
        <v>21</v>
      </c>
      <c r="M38" s="162">
        <f t="shared" si="17"/>
        <v>0</v>
      </c>
      <c r="N38" s="162">
        <v>2.0000000000000001E-4</v>
      </c>
      <c r="O38" s="162">
        <f t="shared" si="18"/>
        <v>0</v>
      </c>
      <c r="P38" s="162">
        <v>0</v>
      </c>
      <c r="Q38" s="162">
        <f t="shared" si="19"/>
        <v>0</v>
      </c>
      <c r="R38" s="162"/>
      <c r="S38" s="162" t="s">
        <v>101</v>
      </c>
      <c r="T38" s="162" t="s">
        <v>95</v>
      </c>
      <c r="U38" s="162">
        <v>0.246</v>
      </c>
      <c r="V38" s="162">
        <f t="shared" si="20"/>
        <v>0.25</v>
      </c>
      <c r="W38" s="162"/>
      <c r="X38" s="162" t="s">
        <v>96</v>
      </c>
      <c r="Y38" s="153"/>
      <c r="Z38" s="153"/>
      <c r="AA38" s="153"/>
      <c r="AB38" s="153"/>
      <c r="AC38" s="153"/>
      <c r="AD38" s="153"/>
      <c r="AE38" s="153"/>
      <c r="AF38" s="153"/>
      <c r="AG38" s="153" t="s">
        <v>97</v>
      </c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outlineLevel="1" x14ac:dyDescent="0.25">
      <c r="A39" s="173">
        <v>28</v>
      </c>
      <c r="B39" s="174" t="s">
        <v>158</v>
      </c>
      <c r="C39" s="188" t="s">
        <v>159</v>
      </c>
      <c r="D39" s="175" t="s">
        <v>160</v>
      </c>
      <c r="E39" s="176">
        <v>0.48</v>
      </c>
      <c r="F39" s="177"/>
      <c r="G39" s="178">
        <f t="shared" si="14"/>
        <v>0</v>
      </c>
      <c r="H39" s="163">
        <v>32.18</v>
      </c>
      <c r="I39" s="162">
        <f t="shared" si="15"/>
        <v>15.45</v>
      </c>
      <c r="J39" s="163">
        <v>1184.42</v>
      </c>
      <c r="K39" s="162">
        <f t="shared" si="16"/>
        <v>568.52</v>
      </c>
      <c r="L39" s="162">
        <v>21</v>
      </c>
      <c r="M39" s="162">
        <f t="shared" si="17"/>
        <v>0</v>
      </c>
      <c r="N39" s="162">
        <v>8.0000000000000007E-5</v>
      </c>
      <c r="O39" s="162">
        <f t="shared" si="18"/>
        <v>0</v>
      </c>
      <c r="P39" s="162">
        <v>0</v>
      </c>
      <c r="Q39" s="162">
        <f t="shared" si="19"/>
        <v>0</v>
      </c>
      <c r="R39" s="162"/>
      <c r="S39" s="162" t="s">
        <v>101</v>
      </c>
      <c r="T39" s="162" t="s">
        <v>95</v>
      </c>
      <c r="U39" s="162">
        <v>2.1</v>
      </c>
      <c r="V39" s="162">
        <f t="shared" si="20"/>
        <v>1.01</v>
      </c>
      <c r="W39" s="162"/>
      <c r="X39" s="162" t="s">
        <v>96</v>
      </c>
      <c r="Y39" s="153"/>
      <c r="Z39" s="153"/>
      <c r="AA39" s="153"/>
      <c r="AB39" s="153"/>
      <c r="AC39" s="153"/>
      <c r="AD39" s="153"/>
      <c r="AE39" s="153"/>
      <c r="AF39" s="153"/>
      <c r="AG39" s="153" t="s">
        <v>97</v>
      </c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outlineLevel="1" x14ac:dyDescent="0.25">
      <c r="A40" s="160"/>
      <c r="B40" s="161"/>
      <c r="C40" s="189" t="s">
        <v>161</v>
      </c>
      <c r="D40" s="164"/>
      <c r="E40" s="165">
        <v>0.48</v>
      </c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53"/>
      <c r="Z40" s="153"/>
      <c r="AA40" s="153"/>
      <c r="AB40" s="153"/>
      <c r="AC40" s="153"/>
      <c r="AD40" s="153"/>
      <c r="AE40" s="153"/>
      <c r="AF40" s="153"/>
      <c r="AG40" s="153" t="s">
        <v>162</v>
      </c>
      <c r="AH40" s="153">
        <v>0</v>
      </c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ht="20.399999999999999" outlineLevel="1" x14ac:dyDescent="0.25">
      <c r="A41" s="179">
        <v>29</v>
      </c>
      <c r="B41" s="180" t="s">
        <v>163</v>
      </c>
      <c r="C41" s="187" t="s">
        <v>164</v>
      </c>
      <c r="D41" s="181" t="s">
        <v>106</v>
      </c>
      <c r="E41" s="182">
        <v>1</v>
      </c>
      <c r="F41" s="183"/>
      <c r="G41" s="184">
        <f t="shared" ref="G41:G48" si="21">ROUND(E41*F41,2)</f>
        <v>0</v>
      </c>
      <c r="H41" s="163">
        <v>1180</v>
      </c>
      <c r="I41" s="162">
        <f t="shared" ref="I41:I48" si="22">ROUND(E41*H41,2)</f>
        <v>1180</v>
      </c>
      <c r="J41" s="163">
        <v>0</v>
      </c>
      <c r="K41" s="162">
        <f t="shared" ref="K41:K48" si="23">ROUND(E41*J41,2)</f>
        <v>0</v>
      </c>
      <c r="L41" s="162">
        <v>21</v>
      </c>
      <c r="M41" s="162">
        <f t="shared" ref="M41:M48" si="24">G41*(1+L41/100)</f>
        <v>0</v>
      </c>
      <c r="N41" s="162">
        <v>1.2999999999999999E-2</v>
      </c>
      <c r="O41" s="162">
        <f t="shared" ref="O41:O48" si="25">ROUND(E41*N41,2)</f>
        <v>0.01</v>
      </c>
      <c r="P41" s="162">
        <v>0</v>
      </c>
      <c r="Q41" s="162">
        <f t="shared" ref="Q41:Q48" si="26">ROUND(E41*P41,2)</f>
        <v>0</v>
      </c>
      <c r="R41" s="162"/>
      <c r="S41" s="162" t="s">
        <v>101</v>
      </c>
      <c r="T41" s="162" t="s">
        <v>95</v>
      </c>
      <c r="U41" s="162">
        <v>0</v>
      </c>
      <c r="V41" s="162">
        <f t="shared" ref="V41:V48" si="27">ROUND(E41*U41,2)</f>
        <v>0</v>
      </c>
      <c r="W41" s="162"/>
      <c r="X41" s="162" t="s">
        <v>165</v>
      </c>
      <c r="Y41" s="153"/>
      <c r="Z41" s="153"/>
      <c r="AA41" s="153"/>
      <c r="AB41" s="153"/>
      <c r="AC41" s="153"/>
      <c r="AD41" s="153"/>
      <c r="AE41" s="153"/>
      <c r="AF41" s="153"/>
      <c r="AG41" s="153" t="s">
        <v>166</v>
      </c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outlineLevel="1" x14ac:dyDescent="0.25">
      <c r="A42" s="179">
        <v>30</v>
      </c>
      <c r="B42" s="180" t="s">
        <v>167</v>
      </c>
      <c r="C42" s="187" t="s">
        <v>168</v>
      </c>
      <c r="D42" s="181" t="s">
        <v>106</v>
      </c>
      <c r="E42" s="182">
        <v>2</v>
      </c>
      <c r="F42" s="183"/>
      <c r="G42" s="184">
        <f t="shared" si="21"/>
        <v>0</v>
      </c>
      <c r="H42" s="163">
        <v>379.5</v>
      </c>
      <c r="I42" s="162">
        <f t="shared" si="22"/>
        <v>759</v>
      </c>
      <c r="J42" s="163">
        <v>0</v>
      </c>
      <c r="K42" s="162">
        <f t="shared" si="23"/>
        <v>0</v>
      </c>
      <c r="L42" s="162">
        <v>21</v>
      </c>
      <c r="M42" s="162">
        <f t="shared" si="24"/>
        <v>0</v>
      </c>
      <c r="N42" s="162">
        <v>8.9999999999999998E-4</v>
      </c>
      <c r="O42" s="162">
        <f t="shared" si="25"/>
        <v>0</v>
      </c>
      <c r="P42" s="162">
        <v>0</v>
      </c>
      <c r="Q42" s="162">
        <f t="shared" si="26"/>
        <v>0</v>
      </c>
      <c r="R42" s="162"/>
      <c r="S42" s="162" t="s">
        <v>94</v>
      </c>
      <c r="T42" s="162" t="s">
        <v>95</v>
      </c>
      <c r="U42" s="162">
        <v>0</v>
      </c>
      <c r="V42" s="162">
        <f t="shared" si="27"/>
        <v>0</v>
      </c>
      <c r="W42" s="162"/>
      <c r="X42" s="162" t="s">
        <v>169</v>
      </c>
      <c r="Y42" s="153"/>
      <c r="Z42" s="153"/>
      <c r="AA42" s="153"/>
      <c r="AB42" s="153"/>
      <c r="AC42" s="153"/>
      <c r="AD42" s="153"/>
      <c r="AE42" s="153"/>
      <c r="AF42" s="153"/>
      <c r="AG42" s="153" t="s">
        <v>170</v>
      </c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outlineLevel="1" x14ac:dyDescent="0.25">
      <c r="A43" s="179">
        <v>31</v>
      </c>
      <c r="B43" s="180" t="s">
        <v>171</v>
      </c>
      <c r="C43" s="187" t="s">
        <v>172</v>
      </c>
      <c r="D43" s="181" t="s">
        <v>106</v>
      </c>
      <c r="E43" s="182">
        <v>1</v>
      </c>
      <c r="F43" s="183"/>
      <c r="G43" s="184">
        <f t="shared" si="21"/>
        <v>0</v>
      </c>
      <c r="H43" s="163">
        <v>528</v>
      </c>
      <c r="I43" s="162">
        <f t="shared" si="22"/>
        <v>528</v>
      </c>
      <c r="J43" s="163">
        <v>0</v>
      </c>
      <c r="K43" s="162">
        <f t="shared" si="23"/>
        <v>0</v>
      </c>
      <c r="L43" s="162">
        <v>21</v>
      </c>
      <c r="M43" s="162">
        <f t="shared" si="24"/>
        <v>0</v>
      </c>
      <c r="N43" s="162">
        <v>2E-3</v>
      </c>
      <c r="O43" s="162">
        <f t="shared" si="25"/>
        <v>0</v>
      </c>
      <c r="P43" s="162">
        <v>0</v>
      </c>
      <c r="Q43" s="162">
        <f t="shared" si="26"/>
        <v>0</v>
      </c>
      <c r="R43" s="162"/>
      <c r="S43" s="162" t="s">
        <v>94</v>
      </c>
      <c r="T43" s="162" t="s">
        <v>95</v>
      </c>
      <c r="U43" s="162">
        <v>0</v>
      </c>
      <c r="V43" s="162">
        <f t="shared" si="27"/>
        <v>0</v>
      </c>
      <c r="W43" s="162"/>
      <c r="X43" s="162" t="s">
        <v>169</v>
      </c>
      <c r="Y43" s="153"/>
      <c r="Z43" s="153"/>
      <c r="AA43" s="153"/>
      <c r="AB43" s="153"/>
      <c r="AC43" s="153"/>
      <c r="AD43" s="153"/>
      <c r="AE43" s="153"/>
      <c r="AF43" s="153"/>
      <c r="AG43" s="153" t="s">
        <v>170</v>
      </c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outlineLevel="1" x14ac:dyDescent="0.25">
      <c r="A44" s="179">
        <v>32</v>
      </c>
      <c r="B44" s="180" t="s">
        <v>173</v>
      </c>
      <c r="C44" s="187" t="s">
        <v>174</v>
      </c>
      <c r="D44" s="181" t="s">
        <v>175</v>
      </c>
      <c r="E44" s="182">
        <v>1</v>
      </c>
      <c r="F44" s="183"/>
      <c r="G44" s="184">
        <f t="shared" si="21"/>
        <v>0</v>
      </c>
      <c r="H44" s="163">
        <v>1500</v>
      </c>
      <c r="I44" s="162">
        <f t="shared" si="22"/>
        <v>1500</v>
      </c>
      <c r="J44" s="163">
        <v>0</v>
      </c>
      <c r="K44" s="162">
        <f t="shared" si="23"/>
        <v>0</v>
      </c>
      <c r="L44" s="162">
        <v>21</v>
      </c>
      <c r="M44" s="162">
        <f t="shared" si="24"/>
        <v>0</v>
      </c>
      <c r="N44" s="162">
        <v>0.01</v>
      </c>
      <c r="O44" s="162">
        <f t="shared" si="25"/>
        <v>0.01</v>
      </c>
      <c r="P44" s="162">
        <v>0</v>
      </c>
      <c r="Q44" s="162">
        <f t="shared" si="26"/>
        <v>0</v>
      </c>
      <c r="R44" s="162" t="s">
        <v>176</v>
      </c>
      <c r="S44" s="162" t="s">
        <v>101</v>
      </c>
      <c r="T44" s="162" t="s">
        <v>95</v>
      </c>
      <c r="U44" s="162">
        <v>0</v>
      </c>
      <c r="V44" s="162">
        <f t="shared" si="27"/>
        <v>0</v>
      </c>
      <c r="W44" s="162"/>
      <c r="X44" s="162" t="s">
        <v>169</v>
      </c>
      <c r="Y44" s="153"/>
      <c r="Z44" s="153"/>
      <c r="AA44" s="153"/>
      <c r="AB44" s="153"/>
      <c r="AC44" s="153"/>
      <c r="AD44" s="153"/>
      <c r="AE44" s="153"/>
      <c r="AF44" s="153"/>
      <c r="AG44" s="153" t="s">
        <v>170</v>
      </c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outlineLevel="1" x14ac:dyDescent="0.25">
      <c r="A45" s="179">
        <v>33</v>
      </c>
      <c r="B45" s="180" t="s">
        <v>177</v>
      </c>
      <c r="C45" s="187" t="s">
        <v>178</v>
      </c>
      <c r="D45" s="181" t="s">
        <v>106</v>
      </c>
      <c r="E45" s="182">
        <v>1</v>
      </c>
      <c r="F45" s="183"/>
      <c r="G45" s="184">
        <f t="shared" si="21"/>
        <v>0</v>
      </c>
      <c r="H45" s="163">
        <v>3200</v>
      </c>
      <c r="I45" s="162">
        <f t="shared" si="22"/>
        <v>3200</v>
      </c>
      <c r="J45" s="163">
        <v>0</v>
      </c>
      <c r="K45" s="162">
        <f t="shared" si="23"/>
        <v>0</v>
      </c>
      <c r="L45" s="162">
        <v>21</v>
      </c>
      <c r="M45" s="162">
        <f t="shared" si="24"/>
        <v>0</v>
      </c>
      <c r="N45" s="162">
        <v>1.6E-2</v>
      </c>
      <c r="O45" s="162">
        <f t="shared" si="25"/>
        <v>0.02</v>
      </c>
      <c r="P45" s="162">
        <v>0</v>
      </c>
      <c r="Q45" s="162">
        <f t="shared" si="26"/>
        <v>0</v>
      </c>
      <c r="R45" s="162" t="s">
        <v>176</v>
      </c>
      <c r="S45" s="162" t="s">
        <v>101</v>
      </c>
      <c r="T45" s="162" t="s">
        <v>95</v>
      </c>
      <c r="U45" s="162">
        <v>0</v>
      </c>
      <c r="V45" s="162">
        <f t="shared" si="27"/>
        <v>0</v>
      </c>
      <c r="W45" s="162"/>
      <c r="X45" s="162" t="s">
        <v>169</v>
      </c>
      <c r="Y45" s="153"/>
      <c r="Z45" s="153"/>
      <c r="AA45" s="153"/>
      <c r="AB45" s="153"/>
      <c r="AC45" s="153"/>
      <c r="AD45" s="153"/>
      <c r="AE45" s="153"/>
      <c r="AF45" s="153"/>
      <c r="AG45" s="153" t="s">
        <v>170</v>
      </c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outlineLevel="1" x14ac:dyDescent="0.25">
      <c r="A46" s="179">
        <v>34</v>
      </c>
      <c r="B46" s="180" t="s">
        <v>179</v>
      </c>
      <c r="C46" s="187" t="s">
        <v>180</v>
      </c>
      <c r="D46" s="181" t="s">
        <v>137</v>
      </c>
      <c r="E46" s="182">
        <v>1</v>
      </c>
      <c r="F46" s="183"/>
      <c r="G46" s="184">
        <f t="shared" si="21"/>
        <v>0</v>
      </c>
      <c r="H46" s="163">
        <v>0</v>
      </c>
      <c r="I46" s="162">
        <f t="shared" si="22"/>
        <v>0</v>
      </c>
      <c r="J46" s="163">
        <v>256.89999999999998</v>
      </c>
      <c r="K46" s="162">
        <f t="shared" si="23"/>
        <v>256.89999999999998</v>
      </c>
      <c r="L46" s="162">
        <v>21</v>
      </c>
      <c r="M46" s="162">
        <f t="shared" si="24"/>
        <v>0</v>
      </c>
      <c r="N46" s="162">
        <v>0</v>
      </c>
      <c r="O46" s="162">
        <f t="shared" si="25"/>
        <v>0</v>
      </c>
      <c r="P46" s="162">
        <v>1.933E-2</v>
      </c>
      <c r="Q46" s="162">
        <f t="shared" si="26"/>
        <v>0.02</v>
      </c>
      <c r="R46" s="162"/>
      <c r="S46" s="162" t="s">
        <v>101</v>
      </c>
      <c r="T46" s="162" t="s">
        <v>95</v>
      </c>
      <c r="U46" s="162">
        <v>0</v>
      </c>
      <c r="V46" s="162">
        <f t="shared" si="27"/>
        <v>0</v>
      </c>
      <c r="W46" s="162"/>
      <c r="X46" s="162" t="s">
        <v>165</v>
      </c>
      <c r="Y46" s="153"/>
      <c r="Z46" s="153"/>
      <c r="AA46" s="153"/>
      <c r="AB46" s="153"/>
      <c r="AC46" s="153"/>
      <c r="AD46" s="153"/>
      <c r="AE46" s="153"/>
      <c r="AF46" s="153"/>
      <c r="AG46" s="153" t="s">
        <v>181</v>
      </c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1" x14ac:dyDescent="0.25">
      <c r="A47" s="179">
        <v>35</v>
      </c>
      <c r="B47" s="180" t="s">
        <v>182</v>
      </c>
      <c r="C47" s="187" t="s">
        <v>183</v>
      </c>
      <c r="D47" s="181" t="s">
        <v>137</v>
      </c>
      <c r="E47" s="182">
        <v>1</v>
      </c>
      <c r="F47" s="183"/>
      <c r="G47" s="184">
        <f t="shared" si="21"/>
        <v>0</v>
      </c>
      <c r="H47" s="163">
        <v>0</v>
      </c>
      <c r="I47" s="162">
        <f t="shared" si="22"/>
        <v>0</v>
      </c>
      <c r="J47" s="163">
        <v>945</v>
      </c>
      <c r="K47" s="162">
        <f t="shared" si="23"/>
        <v>945</v>
      </c>
      <c r="L47" s="162">
        <v>21</v>
      </c>
      <c r="M47" s="162">
        <f t="shared" si="24"/>
        <v>0</v>
      </c>
      <c r="N47" s="162">
        <v>1.41E-3</v>
      </c>
      <c r="O47" s="162">
        <f t="shared" si="25"/>
        <v>0</v>
      </c>
      <c r="P47" s="162">
        <v>0</v>
      </c>
      <c r="Q47" s="162">
        <f t="shared" si="26"/>
        <v>0</v>
      </c>
      <c r="R47" s="162"/>
      <c r="S47" s="162" t="s">
        <v>101</v>
      </c>
      <c r="T47" s="162" t="s">
        <v>95</v>
      </c>
      <c r="U47" s="162">
        <v>0</v>
      </c>
      <c r="V47" s="162">
        <f t="shared" si="27"/>
        <v>0</v>
      </c>
      <c r="W47" s="162"/>
      <c r="X47" s="162" t="s">
        <v>165</v>
      </c>
      <c r="Y47" s="153"/>
      <c r="Z47" s="153"/>
      <c r="AA47" s="153"/>
      <c r="AB47" s="153"/>
      <c r="AC47" s="153"/>
      <c r="AD47" s="153"/>
      <c r="AE47" s="153"/>
      <c r="AF47" s="153"/>
      <c r="AG47" s="153" t="s">
        <v>181</v>
      </c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outlineLevel="1" x14ac:dyDescent="0.25">
      <c r="A48" s="173">
        <v>36</v>
      </c>
      <c r="B48" s="174" t="s">
        <v>184</v>
      </c>
      <c r="C48" s="188" t="s">
        <v>185</v>
      </c>
      <c r="D48" s="175" t="s">
        <v>0</v>
      </c>
      <c r="E48" s="176">
        <v>257.32069999999999</v>
      </c>
      <c r="F48" s="177"/>
      <c r="G48" s="178">
        <f t="shared" si="21"/>
        <v>0</v>
      </c>
      <c r="H48" s="163">
        <v>0</v>
      </c>
      <c r="I48" s="162">
        <f t="shared" si="22"/>
        <v>0</v>
      </c>
      <c r="J48" s="163">
        <v>0.3</v>
      </c>
      <c r="K48" s="162">
        <f t="shared" si="23"/>
        <v>77.2</v>
      </c>
      <c r="L48" s="162">
        <v>21</v>
      </c>
      <c r="M48" s="162">
        <f t="shared" si="24"/>
        <v>0</v>
      </c>
      <c r="N48" s="162">
        <v>0</v>
      </c>
      <c r="O48" s="162">
        <f t="shared" si="25"/>
        <v>0</v>
      </c>
      <c r="P48" s="162">
        <v>0</v>
      </c>
      <c r="Q48" s="162">
        <f t="shared" si="26"/>
        <v>0</v>
      </c>
      <c r="R48" s="162"/>
      <c r="S48" s="162" t="s">
        <v>101</v>
      </c>
      <c r="T48" s="162" t="s">
        <v>95</v>
      </c>
      <c r="U48" s="162">
        <v>0</v>
      </c>
      <c r="V48" s="162">
        <f t="shared" si="27"/>
        <v>0</v>
      </c>
      <c r="W48" s="162"/>
      <c r="X48" s="162" t="s">
        <v>118</v>
      </c>
      <c r="Y48" s="153"/>
      <c r="Z48" s="153"/>
      <c r="AA48" s="153"/>
      <c r="AB48" s="153"/>
      <c r="AC48" s="153"/>
      <c r="AD48" s="153"/>
      <c r="AE48" s="153"/>
      <c r="AF48" s="153"/>
      <c r="AG48" s="153" t="s">
        <v>119</v>
      </c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</row>
    <row r="49" spans="1:33" x14ac:dyDescent="0.25">
      <c r="A49" s="3"/>
      <c r="B49" s="4"/>
      <c r="C49" s="190"/>
      <c r="D49" s="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AE49">
        <v>15</v>
      </c>
      <c r="AF49">
        <v>21</v>
      </c>
      <c r="AG49" t="s">
        <v>76</v>
      </c>
    </row>
    <row r="50" spans="1:33" x14ac:dyDescent="0.25">
      <c r="A50" s="156"/>
      <c r="B50" s="157" t="s">
        <v>31</v>
      </c>
      <c r="C50" s="191"/>
      <c r="D50" s="158"/>
      <c r="E50" s="159"/>
      <c r="F50" s="159"/>
      <c r="G50" s="185">
        <f>G8+G10+G19+G27</f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AE50">
        <f>SUMIF(L7:L48,AE49,G7:G48)</f>
        <v>0</v>
      </c>
      <c r="AF50">
        <f>SUMIF(L7:L48,AF49,G7:G48)</f>
        <v>0</v>
      </c>
      <c r="AG50" t="s">
        <v>186</v>
      </c>
    </row>
    <row r="51" spans="1:33" x14ac:dyDescent="0.25">
      <c r="A51" s="3"/>
      <c r="B51" s="4"/>
      <c r="C51" s="190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33" x14ac:dyDescent="0.25">
      <c r="A52" s="3"/>
      <c r="B52" s="4"/>
      <c r="C52" s="190"/>
      <c r="D52" s="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33" x14ac:dyDescent="0.25">
      <c r="A53" s="252" t="s">
        <v>187</v>
      </c>
      <c r="B53" s="252"/>
      <c r="C53" s="253"/>
      <c r="D53" s="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33" x14ac:dyDescent="0.25">
      <c r="A54" s="254"/>
      <c r="B54" s="255"/>
      <c r="C54" s="256"/>
      <c r="D54" s="255"/>
      <c r="E54" s="255"/>
      <c r="F54" s="255"/>
      <c r="G54" s="25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AG54" t="s">
        <v>188</v>
      </c>
    </row>
    <row r="55" spans="1:33" x14ac:dyDescent="0.25">
      <c r="A55" s="258"/>
      <c r="B55" s="259"/>
      <c r="C55" s="260"/>
      <c r="D55" s="259"/>
      <c r="E55" s="259"/>
      <c r="F55" s="259"/>
      <c r="G55" s="26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33" x14ac:dyDescent="0.25">
      <c r="A56" s="258"/>
      <c r="B56" s="259"/>
      <c r="C56" s="260"/>
      <c r="D56" s="259"/>
      <c r="E56" s="259"/>
      <c r="F56" s="259"/>
      <c r="G56" s="26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33" x14ac:dyDescent="0.25">
      <c r="A57" s="258"/>
      <c r="B57" s="259"/>
      <c r="C57" s="260"/>
      <c r="D57" s="259"/>
      <c r="E57" s="259"/>
      <c r="F57" s="259"/>
      <c r="G57" s="26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33" x14ac:dyDescent="0.25">
      <c r="A58" s="262"/>
      <c r="B58" s="263"/>
      <c r="C58" s="264"/>
      <c r="D58" s="263"/>
      <c r="E58" s="263"/>
      <c r="F58" s="263"/>
      <c r="G58" s="26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33" x14ac:dyDescent="0.25">
      <c r="A59" s="3"/>
      <c r="B59" s="4"/>
      <c r="C59" s="190"/>
      <c r="D59" s="6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33" x14ac:dyDescent="0.25">
      <c r="C60" s="192"/>
      <c r="D60" s="10"/>
      <c r="AG60" t="s">
        <v>189</v>
      </c>
    </row>
    <row r="61" spans="1:33" x14ac:dyDescent="0.25">
      <c r="D61" s="10"/>
    </row>
    <row r="62" spans="1:33" x14ac:dyDescent="0.25">
      <c r="D62" s="10"/>
    </row>
    <row r="63" spans="1:33" x14ac:dyDescent="0.25">
      <c r="D63" s="10"/>
    </row>
    <row r="64" spans="1:33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6">
    <mergeCell ref="A54:G58"/>
    <mergeCell ref="A1:G1"/>
    <mergeCell ref="C2:G2"/>
    <mergeCell ref="C3:G3"/>
    <mergeCell ref="C4:G4"/>
    <mergeCell ref="A53:C53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Rozpočet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Rozpočet!Názvy_tisku</vt:lpstr>
      <vt:lpstr>oadresa</vt:lpstr>
      <vt:lpstr>Stavba!Objednatel</vt:lpstr>
      <vt:lpstr>Stavba!Objekt</vt:lpstr>
      <vt:lpstr>Rozpočet!Oblast_tisku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Rozpočty</cp:lastModifiedBy>
  <cp:lastPrinted>2019-03-19T12:27:02Z</cp:lastPrinted>
  <dcterms:created xsi:type="dcterms:W3CDTF">2009-04-08T07:15:50Z</dcterms:created>
  <dcterms:modified xsi:type="dcterms:W3CDTF">2025-07-30T08:56:16Z</dcterms:modified>
</cp:coreProperties>
</file>