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MŠ ŽIŽKOVA I.ETAPA\Slepý\"/>
    </mc:Choice>
  </mc:AlternateContent>
  <bookViews>
    <workbookView xWindow="0" yWindow="0" windowWidth="23040" windowHeight="9084" activeTab="1"/>
  </bookViews>
  <sheets>
    <sheet name="Pokyny pro vyplnění" sheetId="11" r:id="rId1"/>
    <sheet name="Stavba" sheetId="1" r:id="rId2"/>
    <sheet name="VzorPolozky" sheetId="10" state="hidden" r:id="rId3"/>
    <sheet name="D.1.4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'D.1.4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'D.1.4 1 Pol'!$A$1:$Y$90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" i="12" l="1"/>
  <c r="G9" i="12"/>
  <c r="M9" i="12" s="1"/>
  <c r="I9" i="12"/>
  <c r="I8" i="12" s="1"/>
  <c r="K9" i="12"/>
  <c r="K8" i="12" s="1"/>
  <c r="O9" i="12"/>
  <c r="Q9" i="12"/>
  <c r="Q8" i="12" s="1"/>
  <c r="V9" i="12"/>
  <c r="V8" i="12" s="1"/>
  <c r="G12" i="12"/>
  <c r="M12" i="12" s="1"/>
  <c r="I12" i="12"/>
  <c r="K12" i="12"/>
  <c r="O12" i="12"/>
  <c r="Q12" i="12"/>
  <c r="V12" i="12"/>
  <c r="G14" i="12"/>
  <c r="G8" i="12" s="1"/>
  <c r="I14" i="12"/>
  <c r="K14" i="12"/>
  <c r="O14" i="12"/>
  <c r="O8" i="12" s="1"/>
  <c r="Q14" i="12"/>
  <c r="V14" i="12"/>
  <c r="G18" i="12"/>
  <c r="M18" i="12" s="1"/>
  <c r="I18" i="12"/>
  <c r="I17" i="12" s="1"/>
  <c r="K18" i="12"/>
  <c r="K17" i="12" s="1"/>
  <c r="O18" i="12"/>
  <c r="Q18" i="12"/>
  <c r="Q17" i="12" s="1"/>
  <c r="V18" i="12"/>
  <c r="V17" i="12" s="1"/>
  <c r="G19" i="12"/>
  <c r="I19" i="12"/>
  <c r="K19" i="12"/>
  <c r="M19" i="12"/>
  <c r="O19" i="12"/>
  <c r="Q19" i="12"/>
  <c r="V19" i="12"/>
  <c r="G20" i="12"/>
  <c r="I20" i="12"/>
  <c r="K20" i="12"/>
  <c r="M20" i="12"/>
  <c r="O20" i="12"/>
  <c r="O17" i="12" s="1"/>
  <c r="Q20" i="12"/>
  <c r="V20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K31" i="12"/>
  <c r="V31" i="12"/>
  <c r="G32" i="12"/>
  <c r="G31" i="12" s="1"/>
  <c r="I55" i="1" s="1"/>
  <c r="I32" i="12"/>
  <c r="I31" i="12" s="1"/>
  <c r="K32" i="12"/>
  <c r="M32" i="12"/>
  <c r="M31" i="12" s="1"/>
  <c r="O32" i="12"/>
  <c r="O31" i="12" s="1"/>
  <c r="Q32" i="12"/>
  <c r="Q31" i="12" s="1"/>
  <c r="V32" i="12"/>
  <c r="G34" i="12"/>
  <c r="I56" i="1" s="1"/>
  <c r="O34" i="12"/>
  <c r="G35" i="12"/>
  <c r="I35" i="12"/>
  <c r="I34" i="12" s="1"/>
  <c r="K35" i="12"/>
  <c r="K34" i="12" s="1"/>
  <c r="M35" i="12"/>
  <c r="M34" i="12" s="1"/>
  <c r="O35" i="12"/>
  <c r="Q35" i="12"/>
  <c r="Q34" i="12" s="1"/>
  <c r="V35" i="12"/>
  <c r="V34" i="12" s="1"/>
  <c r="G37" i="12"/>
  <c r="G36" i="12" s="1"/>
  <c r="I57" i="1" s="1"/>
  <c r="I37" i="12"/>
  <c r="I36" i="12" s="1"/>
  <c r="K37" i="12"/>
  <c r="M37" i="12"/>
  <c r="O37" i="12"/>
  <c r="O36" i="12" s="1"/>
  <c r="Q37" i="12"/>
  <c r="Q36" i="12" s="1"/>
  <c r="V37" i="12"/>
  <c r="G40" i="12"/>
  <c r="M40" i="12" s="1"/>
  <c r="I40" i="12"/>
  <c r="K40" i="12"/>
  <c r="O40" i="12"/>
  <c r="Q40" i="12"/>
  <c r="V40" i="12"/>
  <c r="G43" i="12"/>
  <c r="I43" i="12"/>
  <c r="K43" i="12"/>
  <c r="K36" i="12" s="1"/>
  <c r="M43" i="12"/>
  <c r="O43" i="12"/>
  <c r="Q43" i="12"/>
  <c r="V43" i="12"/>
  <c r="V36" i="12" s="1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Q46" i="12"/>
  <c r="V46" i="12"/>
  <c r="G48" i="12"/>
  <c r="M48" i="12" s="1"/>
  <c r="M47" i="12" s="1"/>
  <c r="I48" i="12"/>
  <c r="I47" i="12" s="1"/>
  <c r="K48" i="12"/>
  <c r="K47" i="12" s="1"/>
  <c r="O48" i="12"/>
  <c r="Q48" i="12"/>
  <c r="Q47" i="12" s="1"/>
  <c r="V48" i="12"/>
  <c r="V47" i="12" s="1"/>
  <c r="G49" i="12"/>
  <c r="M49" i="12" s="1"/>
  <c r="I49" i="12"/>
  <c r="K49" i="12"/>
  <c r="O49" i="12"/>
  <c r="Q49" i="12"/>
  <c r="V49" i="12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O47" i="12" s="1"/>
  <c r="Q51" i="12"/>
  <c r="V51" i="12"/>
  <c r="G52" i="12"/>
  <c r="M52" i="12" s="1"/>
  <c r="I52" i="12"/>
  <c r="K52" i="12"/>
  <c r="O52" i="12"/>
  <c r="Q52" i="12"/>
  <c r="V52" i="12"/>
  <c r="G54" i="12"/>
  <c r="G53" i="12" s="1"/>
  <c r="I59" i="1" s="1"/>
  <c r="I54" i="12"/>
  <c r="I53" i="12" s="1"/>
  <c r="K54" i="12"/>
  <c r="O54" i="12"/>
  <c r="O53" i="12" s="1"/>
  <c r="Q54" i="12"/>
  <c r="Q53" i="12" s="1"/>
  <c r="V54" i="12"/>
  <c r="G55" i="12"/>
  <c r="M55" i="12" s="1"/>
  <c r="I55" i="12"/>
  <c r="K55" i="12"/>
  <c r="O55" i="12"/>
  <c r="Q55" i="12"/>
  <c r="V55" i="12"/>
  <c r="G57" i="12"/>
  <c r="I57" i="12"/>
  <c r="K57" i="12"/>
  <c r="M57" i="12"/>
  <c r="O57" i="12"/>
  <c r="Q57" i="12"/>
  <c r="V57" i="12"/>
  <c r="G58" i="12"/>
  <c r="M58" i="12" s="1"/>
  <c r="I58" i="12"/>
  <c r="K58" i="12"/>
  <c r="K53" i="12" s="1"/>
  <c r="O58" i="12"/>
  <c r="Q58" i="12"/>
  <c r="V58" i="12"/>
  <c r="V53" i="12" s="1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I63" i="12"/>
  <c r="K63" i="12"/>
  <c r="M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I66" i="12"/>
  <c r="K66" i="12"/>
  <c r="M66" i="12"/>
  <c r="O66" i="12"/>
  <c r="Q66" i="12"/>
  <c r="V66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I60" i="1" s="1"/>
  <c r="O79" i="12"/>
  <c r="G80" i="12"/>
  <c r="M80" i="12" s="1"/>
  <c r="M79" i="12" s="1"/>
  <c r="I80" i="12"/>
  <c r="I79" i="12" s="1"/>
  <c r="K80" i="12"/>
  <c r="K79" i="12" s="1"/>
  <c r="O80" i="12"/>
  <c r="Q80" i="12"/>
  <c r="Q79" i="12" s="1"/>
  <c r="V80" i="12"/>
  <c r="V79" i="12" s="1"/>
  <c r="I83" i="12"/>
  <c r="K83" i="12"/>
  <c r="Q83" i="12"/>
  <c r="V83" i="12"/>
  <c r="G84" i="12"/>
  <c r="G83" i="12" s="1"/>
  <c r="I61" i="1" s="1"/>
  <c r="I84" i="12"/>
  <c r="K84" i="12"/>
  <c r="M84" i="12"/>
  <c r="M83" i="12" s="1"/>
  <c r="O84" i="12"/>
  <c r="O83" i="12" s="1"/>
  <c r="Q84" i="12"/>
  <c r="V84" i="12"/>
  <c r="G86" i="12"/>
  <c r="I62" i="1" s="1"/>
  <c r="O86" i="12"/>
  <c r="G87" i="12"/>
  <c r="M87" i="12" s="1"/>
  <c r="M86" i="12" s="1"/>
  <c r="I87" i="12"/>
  <c r="I86" i="12" s="1"/>
  <c r="K87" i="12"/>
  <c r="K86" i="12" s="1"/>
  <c r="O87" i="12"/>
  <c r="Q87" i="12"/>
  <c r="Q86" i="12" s="1"/>
  <c r="V87" i="12"/>
  <c r="V86" i="12" s="1"/>
  <c r="AE89" i="12"/>
  <c r="F39" i="1" s="1"/>
  <c r="I20" i="1"/>
  <c r="I19" i="1"/>
  <c r="I18" i="1"/>
  <c r="H40" i="1"/>
  <c r="J28" i="1"/>
  <c r="J26" i="1"/>
  <c r="G38" i="1"/>
  <c r="F38" i="1"/>
  <c r="J23" i="1"/>
  <c r="J24" i="1"/>
  <c r="J25" i="1"/>
  <c r="J27" i="1"/>
  <c r="E24" i="1"/>
  <c r="E26" i="1"/>
  <c r="M54" i="12" l="1"/>
  <c r="G17" i="12"/>
  <c r="I54" i="1" s="1"/>
  <c r="F43" i="1"/>
  <c r="G23" i="1" s="1"/>
  <c r="F41" i="1"/>
  <c r="F42" i="1"/>
  <c r="I53" i="1"/>
  <c r="I16" i="1" s="1"/>
  <c r="AF89" i="12"/>
  <c r="M17" i="12"/>
  <c r="M53" i="12"/>
  <c r="M36" i="12"/>
  <c r="G47" i="12"/>
  <c r="I58" i="1" s="1"/>
  <c r="I17" i="1" s="1"/>
  <c r="M14" i="12"/>
  <c r="M8" i="12" s="1"/>
  <c r="J39" i="1"/>
  <c r="J41" i="1"/>
  <c r="J42" i="1"/>
  <c r="I21" i="1" l="1"/>
  <c r="G89" i="12"/>
  <c r="J43" i="1"/>
  <c r="G42" i="1"/>
  <c r="H42" i="1" s="1"/>
  <c r="I42" i="1" s="1"/>
  <c r="G41" i="1"/>
  <c r="H41" i="1" s="1"/>
  <c r="I41" i="1" s="1"/>
  <c r="G39" i="1"/>
  <c r="I63" i="1"/>
  <c r="A23" i="1"/>
  <c r="J61" i="1" l="1"/>
  <c r="J62" i="1"/>
  <c r="J58" i="1"/>
  <c r="J54" i="1"/>
  <c r="J56" i="1"/>
  <c r="J53" i="1"/>
  <c r="J55" i="1"/>
  <c r="J57" i="1"/>
  <c r="J59" i="1"/>
  <c r="J60" i="1"/>
  <c r="G43" i="1"/>
  <c r="H39" i="1"/>
  <c r="A24" i="1"/>
  <c r="G24" i="1"/>
  <c r="G25" i="1" l="1"/>
  <c r="A25" i="1" s="1"/>
  <c r="G28" i="1"/>
  <c r="J63" i="1"/>
  <c r="I39" i="1"/>
  <c r="I43" i="1" s="1"/>
  <c r="H43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Ladislav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<sst xmlns="http://schemas.openxmlformats.org/spreadsheetml/2006/main" count="676" uniqueCount="279">
  <si>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</si>
  <si>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</si>
  <si>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</si>
  <si>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</si>
  <si>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</si>
  <si>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</si>
  <si>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</si>
  <si>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</si>
  <si>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</si>
  <si>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</si>
  <si>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</si>
  <si>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</si>
  <si>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</si>
  <si>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</si>
  <si>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</si>
  <si>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</si>
  <si>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</si>
  <si>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</si>
  <si>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</si>
  <si>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</si>
  <si>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</si>
  <si>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</si>
  <si>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</si>
  <si>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</si>
  <si>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</si>
  <si>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</si>
  <si>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</si>
  <si>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</si>
  <si>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</si>
  <si>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</si>
  <si>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</si>
  <si>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</si>
  <si>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</si>
  <si>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</si>
  <si>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</si>
  <si>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</si>
  <si>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</si>
  <si>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</si>
  <si>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</si>
  <si>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</si>
  <si>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</si>
  <si>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</si>
  <si>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</si>
  <si>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</si>
  <si>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Vytápění</t>
  </si>
  <si>
    <t>D.1.4</t>
  </si>
  <si>
    <t>Technicka prostředí staveb</t>
  </si>
  <si>
    <t>Objekt:</t>
  </si>
  <si>
    <t>Rozpočet:</t>
  </si>
  <si>
    <t>33/25</t>
  </si>
  <si>
    <t>Obnova majetku města Krnov po povodni - MŠ Žižkova</t>
  </si>
  <si>
    <t>Město Krnov</t>
  </si>
  <si>
    <t>Hlavní náměstí 96/1</t>
  </si>
  <si>
    <t>Krnov-Pod Bezručovým vrchem</t>
  </si>
  <si>
    <t>79401</t>
  </si>
  <si>
    <t>00296139</t>
  </si>
  <si>
    <t>CZ00296139</t>
  </si>
  <si>
    <t>MAXXI - THERM s.r.o.</t>
  </si>
  <si>
    <t>Ocelářská 473/29</t>
  </si>
  <si>
    <t xml:space="preserve">Ostrava-Moravská Ostrava </t>
  </si>
  <si>
    <t>70300</t>
  </si>
  <si>
    <t>27777685</t>
  </si>
  <si>
    <t>Stavba</t>
  </si>
  <si>
    <t>Stavební objekt</t>
  </si>
  <si>
    <t>Celkem za stavbu</t>
  </si>
  <si>
    <t>CZK</t>
  </si>
  <si>
    <t>#POPS</t>
  </si>
  <si>
    <t>Popis stavby: 33/25 - Obnova majetku města Krnov po povodni - MŠ Žižkova</t>
  </si>
  <si>
    <t>#POPO</t>
  </si>
  <si>
    <t>Popis objektu: D.1.4 - Technicka prostředí staveb</t>
  </si>
  <si>
    <t>#POPR</t>
  </si>
  <si>
    <t>Popis rozpočtu: 1 - Vytápění</t>
  </si>
  <si>
    <t>Rekapitulace dílů</t>
  </si>
  <si>
    <t>Typ dílu</t>
  </si>
  <si>
    <t>61</t>
  </si>
  <si>
    <t>Úpravy povrchů vnitřní</t>
  </si>
  <si>
    <t>96</t>
  </si>
  <si>
    <t>Bourání konstrukcí</t>
  </si>
  <si>
    <t>713</t>
  </si>
  <si>
    <t>Izolace tepelné</t>
  </si>
  <si>
    <t>730</t>
  </si>
  <si>
    <t>Ústřední vytápění</t>
  </si>
  <si>
    <t>733</t>
  </si>
  <si>
    <t>Rozvod potrubí</t>
  </si>
  <si>
    <t>734</t>
  </si>
  <si>
    <t>Armatury</t>
  </si>
  <si>
    <t>735</t>
  </si>
  <si>
    <t>Otopná tělesa</t>
  </si>
  <si>
    <t>783</t>
  </si>
  <si>
    <t>Nátěry</t>
  </si>
  <si>
    <t>784</t>
  </si>
  <si>
    <t>Malby</t>
  </si>
  <si>
    <t>799</t>
  </si>
  <si>
    <t>Ostatní</t>
  </si>
  <si>
    <t>VN</t>
  </si>
  <si>
    <t>ON</t>
  </si>
  <si>
    <t>Položkový soupis prací a dodávek</t>
  </si>
  <si>
    <t>#TypZaznamu#</t>
  </si>
  <si>
    <t>xxxxxx</t>
  </si>
  <si>
    <t xml:space="preserve">MŠ Krnov 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</si>
  <si>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</si>
  <si>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</si>
  <si>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</si>
  <si>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</si>
  <si>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</si>
  <si>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</si>
  <si>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</si>
  <si>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</si>
  <si>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</si>
  <si>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</si>
  <si>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</si>
  <si>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</si>
  <si>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</si>
  <si>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</si>
  <si>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</si>
  <si>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</si>
  <si>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</si>
  <si>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</si>
  <si>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</si>
  <si>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</si>
  <si>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</si>
  <si>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</si>
  <si>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</si>
  <si>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</si>
  <si>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</si>
  <si>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</si>
  <si>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</si>
  <si>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612401291RT2</t>
  </si>
  <si>
    <t>Omítky malých ploch vnitřních stěn přes 0,09 do 0,25 m2, vápennou štukovou omítkou</t>
  </si>
  <si>
    <t>kus</t>
  </si>
  <si>
    <t>801-4</t>
  </si>
  <si>
    <t>RTS 25/ I</t>
  </si>
  <si>
    <t>Práce</t>
  </si>
  <si>
    <t>Běžná</t>
  </si>
  <si>
    <t>POL1_</t>
  </si>
  <si>
    <t>jakoukoliv maltou, z pomocného pracovního lešení o výšce podlahy do 1900 mm a pro zatížení do 1,5 kPa,</t>
  </si>
  <si>
    <t>SPI</t>
  </si>
  <si>
    <t>po demontáží konzol topných těles</t>
  </si>
  <si>
    <t>POP</t>
  </si>
  <si>
    <t>612403387R00</t>
  </si>
  <si>
    <t>Hrubá výplň rýh ve stěnách, jakoukoliv maltou maltou ze suchých směsí  150 x 100 mm</t>
  </si>
  <si>
    <t>m</t>
  </si>
  <si>
    <t>jakékoliv šířky rýhy,</t>
  </si>
  <si>
    <t>612423531R00</t>
  </si>
  <si>
    <t xml:space="preserve">Omítka rýh ve stěnách maltou vápennou štuková, o šířce rýhy do 150 mm,  </t>
  </si>
  <si>
    <t>m2</t>
  </si>
  <si>
    <t>z pomocného pracovního lešení o výšce podlahy do 1900 mm a pro zatížení do 1,5 kPa,</t>
  </si>
  <si>
    <t>2*0,1</t>
  </si>
  <si>
    <t>VV</t>
  </si>
  <si>
    <t>970031100R00</t>
  </si>
  <si>
    <t>Jádrové vrtání, kruhové prostupy v cihelném zdivu jádrové vrtání, do D 100 mm</t>
  </si>
  <si>
    <t>801-3</t>
  </si>
  <si>
    <t>970033100R00</t>
  </si>
  <si>
    <t>Jádrové vrtání, kruhové prostupy v cihelném zdivu příplatek za jádrové vrtání ve H nad 1,5 m , do D 100 mm</t>
  </si>
  <si>
    <t>970037100R00</t>
  </si>
  <si>
    <t>Jádrové vrtání, kruhové prostupy v cihelném zdivu příplatek za časté přemístění stroje jádrového vrtání, do D 100 mm</t>
  </si>
  <si>
    <t>974031143R00</t>
  </si>
  <si>
    <t>Vysekání rýh v jakémkoliv zdivu cihelném v ploše  do hloubky 70 mm, šířky do 100 mm</t>
  </si>
  <si>
    <t>Včetně pomocného lešení o výšce podlahy do 1900 mm a pro zatížení do 1,5 kPa  (150 kg/m2).</t>
  </si>
  <si>
    <t>979081121R00</t>
  </si>
  <si>
    <t>Odvoz suti a vybouraných hmot na skládku příplatek za každý další 1 km</t>
  </si>
  <si>
    <t>t</t>
  </si>
  <si>
    <t xml:space="preserve"> 20km : 19*0,04013</t>
  </si>
  <si>
    <t>979093215V</t>
  </si>
  <si>
    <t>Demontovaný šrot je majetkem investora</t>
  </si>
  <si>
    <t xml:space="preserve">t     </t>
  </si>
  <si>
    <t>Vlastní</t>
  </si>
  <si>
    <t>Kalkul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</si>
  <si>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</si>
  <si>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</si>
  <si>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</si>
  <si>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</si>
  <si>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</si>
  <si>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979990101R00</t>
  </si>
  <si>
    <t>Poplatek za uložení, směsi betonu a cihel,  , skupina 17 01 01 a 17 01 02 z Katalogu odpadů</t>
  </si>
  <si>
    <t>RTS 23/ II</t>
  </si>
  <si>
    <t>979093111R00</t>
  </si>
  <si>
    <t>Uložení suti na skládku bez zhutnění</t>
  </si>
  <si>
    <t>800-6</t>
  </si>
  <si>
    <t>s hrubým urovnáním,</t>
  </si>
  <si>
    <t>722181213RT5</t>
  </si>
  <si>
    <t>Izolace vodovodního potrubí návleková z trubic z pěnového polyetylenu, tloušťka stěny 13 mm, d 15 mm</t>
  </si>
  <si>
    <t>800-721</t>
  </si>
  <si>
    <t>V položce je kalkulována dodávka izolační trubice, spon a lepicí pásky.</t>
  </si>
  <si>
    <t>904      R02</t>
  </si>
  <si>
    <t>Hzs-zkousky v ramci montaz.praci, Topná zkouška</t>
  </si>
  <si>
    <t>h</t>
  </si>
  <si>
    <t>Prav.M</t>
  </si>
  <si>
    <t>HZS</t>
  </si>
  <si>
    <t>POL10_</t>
  </si>
  <si>
    <t>733163102R00</t>
  </si>
  <si>
    <t>Potrubí pro vytápění a chlazení z trubek měděných spojovaných svařováním nebo lepením pájení pomocí kapilárních pájecích tvarovek, D 15 mm, s 1,0 mm</t>
  </si>
  <si>
    <t>800-731</t>
  </si>
  <si>
    <t>montáž a dodávka trubek a tvarovek, s montážním lešením, bez zednické přípomoci, bez kotvení</t>
  </si>
  <si>
    <t>Včetně pomocného lešení o výšce podlahy do 1900 mm a pro zatížení do 1,5 kPa.</t>
  </si>
  <si>
    <t>733163103R00</t>
  </si>
  <si>
    <t>Potrubí pro vytápění a chlazení z trubek měděných spojovaných svařováním nebo lepením pájení pomocí kapilárních pájecích tvarovek, D 18 mm, s 1,0 mm</t>
  </si>
  <si>
    <t>733167001R00</t>
  </si>
  <si>
    <t>Příplatek k ceně za zhotovení přípojky z trubek měděných D 15 mm, tloušťka stěny 1 mm</t>
  </si>
  <si>
    <t>733190306R00</t>
  </si>
  <si>
    <t xml:space="preserve">Tlaková zkouška potrubí ocelových závitových, plastových, měděných do D 35 </t>
  </si>
  <si>
    <t>Včetně dodávky vody, uzavření a zabezpečení konců potrubí.</t>
  </si>
  <si>
    <t>998733201R00</t>
  </si>
  <si>
    <t>Přesun hmot pro rozvody potrubí v objektech výšky do 6 m</t>
  </si>
  <si>
    <t>Přesun hmot</t>
  </si>
  <si>
    <t>POL7_</t>
  </si>
  <si>
    <t>734200821R00</t>
  </si>
  <si>
    <t xml:space="preserve">Demontáž závitových armatur se dvěma závity, do G 1/2" </t>
  </si>
  <si>
    <t>734221672RT3</t>
  </si>
  <si>
    <t>Hlavice termostatická, včetně dodávky materiálu</t>
  </si>
  <si>
    <t>734266426R00</t>
  </si>
  <si>
    <t>Šroubení pro radiátory typu VK dvoutrubkový systém s vypouštěním, rohové, bronzové, DN EK 20x15, PN 10, včetně dodávky materiálu</t>
  </si>
  <si>
    <t>734266772R00</t>
  </si>
  <si>
    <t>Šroubení svěrné pro měděné potrubí, mosazné, D 16 x EK, PN 10, včetně dodávky materiálu</t>
  </si>
  <si>
    <t>998734201R00</t>
  </si>
  <si>
    <t>Přesun hmot pro armatury v objektech výšky do 6 m</t>
  </si>
  <si>
    <t>735000912R00</t>
  </si>
  <si>
    <t>Regulace otopného systému při opravách vyregulování dvojregulačních ventilů a kohoutů s termostatickým ovládáním</t>
  </si>
  <si>
    <t>735111810R00</t>
  </si>
  <si>
    <t>Demontáž radiátorů litinových článkových</t>
  </si>
  <si>
    <t>66*0,284</t>
  </si>
  <si>
    <t>735157162R00</t>
  </si>
  <si>
    <t>Otopná tělesa panelová počet desek 1, počet přídavných přestupných ploch 0, výška 600 mm, délka 600 mm, provedení ventil kompakt, pravé spodní připojení, s nuceným oběhem, čelní deska profilovaná, včetně dodávky materiálu</t>
  </si>
  <si>
    <t>735157164R00</t>
  </si>
  <si>
    <t>Otopná tělesa panelová počet desek 1, počet přídavných přestupných ploch 0, výška 600 mm, délka 800 mm, provedení ventil kompakt, pravé spodní připojení, s nuceným oběhem, čelní deska profilovaná, včetně dodávky materiálu</t>
  </si>
  <si>
    <t>735157168R00</t>
  </si>
  <si>
    <t>Otopná tělesa panelová počet desek 1, počet přídavných přestupných ploch 0, výška 600 mm, délka 1200 mm, provedení ventil kompakt, pravé spodní připojení, s nuceným oběhem, čelní deska profilovaná, včetně dodávky materiálu</t>
  </si>
  <si>
    <t>735157666R00</t>
  </si>
  <si>
    <t>Otopná tělesa panelová počet desek 2, počet přídavných přestupných ploch 2, výška 600 mm, délka 1000 mm, provedení ventil kompakt, pravé spodní připojení, s nuceným oběhem, čelní deska profilovaná, včetně dodávky materiálu</t>
  </si>
  <si>
    <t>735157668R00</t>
  </si>
  <si>
    <t>Otopná tělesa panelová počet desek 2, počet přídavných přestupných ploch 2, výška 600 mm, délka 1200 mm, provedení ventil kompakt, pravé spodní připojení, s nuceným oběhem, čelní deska profilovaná, včetně dodávky materiálu</t>
  </si>
  <si>
    <t>735159110R00</t>
  </si>
  <si>
    <t>Otopná tělesa panelová montáž jednořadých, do délky 1500 mm, bez dodávky materiálu</t>
  </si>
  <si>
    <t>735159120R00</t>
  </si>
  <si>
    <t>Otopná tělesa panelová montáž jednořadých, délky přes 1500 mm do 2340 mm, bez dodávky materiálu</t>
  </si>
  <si>
    <t>735191901R00</t>
  </si>
  <si>
    <t>Ostatní opravy otopných těles vyzkoušení otopných těles po opravě tlakem  ocelových</t>
  </si>
  <si>
    <t>735191903R00</t>
  </si>
  <si>
    <t>Ostatní opravy otopných těles vyčištění otopných těles propláchnutím vodou  ocelových nebo hliníkových</t>
  </si>
  <si>
    <t>735191905R00</t>
  </si>
  <si>
    <t>Ostatní opravy otopných těles odvzdušnění   otopných těles</t>
  </si>
  <si>
    <t>10+20</t>
  </si>
  <si>
    <t>735191910R00</t>
  </si>
  <si>
    <t>Ostatní opravy otopných těles napuštění vody do otopného systému včetně potrubí (bez kotle a ohříváků)  otopných těles</t>
  </si>
  <si>
    <t>735291800R00</t>
  </si>
  <si>
    <t>Demontáž konzol nebo držáků otopných těles, registrů, konvektorů do odpadu</t>
  </si>
  <si>
    <t>otopných těles, registrů, konvektorů do odpadu</t>
  </si>
  <si>
    <t>735494811R00</t>
  </si>
  <si>
    <t>Vypuštění vody z otopných soustav bez kotlů, ohříváků, zásobníků a nádrží</t>
  </si>
  <si>
    <t>( bez kotlů, ohříváků, zásobníků a nádrží )</t>
  </si>
  <si>
    <t>300*0,248</t>
  </si>
  <si>
    <t>48457435021R</t>
  </si>
  <si>
    <t>Těleso otopné s přirozeným prouděním - deskové; materiál: uhlíková ocel; typ: 11; H = 700 mm; B = 63 mm; L = 1 800 mm; l = 50 mm; tepelný výkon (50) = 2 050 W; s vestavěným ventilem</t>
  </si>
  <si>
    <t>SPCM</t>
  </si>
  <si>
    <t>Specifikace</t>
  </si>
  <si>
    <t>POL3_</t>
  </si>
  <si>
    <t>48457514312R</t>
  </si>
  <si>
    <t>Těleso otopné s přirozeným prouděním - deskové; materiál: uhlíková ocel; typ: 21; H = 700 mm; B = 66 mm; L = 600 mm; l = 50 mm; tepelný výkon (50) = 870 W; s vestavěným ventilem</t>
  </si>
  <si>
    <t>48457514322R</t>
  </si>
  <si>
    <t>Těleso otopné s přirozeným prouděním - deskové; materiál: uhlíková ocel; typ: 21; H = 700 mm; B = 66 mm; L = 2 000 mm; l = 50 mm; tepelný výkon (50) = 2 900 W; s vestavěným ventilem</t>
  </si>
  <si>
    <t>735890801R00</t>
  </si>
  <si>
    <t>Vnitrostaveništní přemístění demontovaných hmot  otopných těles vodorovně 100 m  z objektů výšky do 6 m</t>
  </si>
  <si>
    <t>998735201R00</t>
  </si>
  <si>
    <t>Přesun hmot pro otopná tělesa v objektech výšky do 6 m</t>
  </si>
  <si>
    <t>783424340R00</t>
  </si>
  <si>
    <t>Nátěry potrubí a armatur syntetické potrubí, do DN 50 mm, dvojnásobné s 1x emailováním a základním nátěrem</t>
  </si>
  <si>
    <t>800-783</t>
  </si>
  <si>
    <t>na vzduchu schnoucí</t>
  </si>
  <si>
    <t>Nátěr ponechaného a nového potrubí vedené po zdi, světlý odstín email 2x</t>
  </si>
  <si>
    <t>784195112R00</t>
  </si>
  <si>
    <t>Malby z malířských směsí hlinkových,  , bělost 77 %, dvojnásobné</t>
  </si>
  <si>
    <t>800-784</t>
  </si>
  <si>
    <t>malba za dempntovanými topnými tělesy</t>
  </si>
  <si>
    <t>799733734V</t>
  </si>
  <si>
    <t>Pomocný materiál mopntážní spojovací,těsnící, kotvy ,závěsy,objímky</t>
  </si>
  <si>
    <t>kg</t>
  </si>
  <si>
    <t>Indiv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</si>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</sst>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2" t="s">
        <v>39</v>
      </c>
      <c r="B2" s="192"/>
      <c r="C2" s="192"/>
      <c r="D2" s="192"/>
      <c r="E2" s="192"/>
      <c r="F2" s="192"/>
      <c r="G2" s="192"/>
    </row>
  </sheetData>
  <sheetProtection algorithmName="SHA-512" hashValue="mUKqETPJ1xySyobbLj/l19pI4rR0tcvpvO40grekQaFnMuSvkKiXxhZsrfLXFAO8huHXk2SKyKbVC+Tbt3qgHw==" saltValue="2Y0kK4nMVoMyBzAWi9uzY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28" t="s">
        <v>41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5">
      <c r="A2" s="2"/>
      <c r="B2" s="76" t="s">
        <v>22</v>
      </c>
      <c r="C2" s="77"/>
      <c r="D2" s="78" t="s">
        <v>49</v>
      </c>
      <c r="E2" s="234" t="s">
        <v>50</v>
      </c>
      <c r="F2" s="235"/>
      <c r="G2" s="235"/>
      <c r="H2" s="235"/>
      <c r="I2" s="235"/>
      <c r="J2" s="236"/>
      <c r="O2" s="1"/>
    </row>
    <row r="3" spans="1:15" ht="27" customHeight="1" x14ac:dyDescent="0.25">
      <c r="A3" s="2"/>
      <c r="B3" s="79" t="s">
        <v>47</v>
      </c>
      <c r="C3" s="77"/>
      <c r="D3" s="80" t="s">
        <v>45</v>
      </c>
      <c r="E3" s="237" t="s">
        <v>46</v>
      </c>
      <c r="F3" s="238"/>
      <c r="G3" s="238"/>
      <c r="H3" s="238"/>
      <c r="I3" s="238"/>
      <c r="J3" s="239"/>
    </row>
    <row r="4" spans="1:15" ht="23.25" customHeight="1" x14ac:dyDescent="0.25">
      <c r="A4" s="73">
        <v>2822</v>
      </c>
      <c r="B4" s="81" t="s">
        <v>48</v>
      </c>
      <c r="C4" s="82"/>
      <c r="D4" s="83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5">
      <c r="A5" s="2"/>
      <c r="B5" s="31" t="s">
        <v>42</v>
      </c>
      <c r="D5" s="222" t="s">
        <v>51</v>
      </c>
      <c r="E5" s="223"/>
      <c r="F5" s="223"/>
      <c r="G5" s="223"/>
      <c r="H5" s="18" t="s">
        <v>40</v>
      </c>
      <c r="I5" s="84" t="s">
        <v>55</v>
      </c>
      <c r="J5" s="8"/>
    </row>
    <row r="6" spans="1:15" ht="15.75" customHeight="1" x14ac:dyDescent="0.25">
      <c r="A6" s="2"/>
      <c r="B6" s="28"/>
      <c r="C6" s="53"/>
      <c r="D6" s="224" t="s">
        <v>52</v>
      </c>
      <c r="E6" s="225"/>
      <c r="F6" s="225"/>
      <c r="G6" s="225"/>
      <c r="H6" s="18" t="s">
        <v>34</v>
      </c>
      <c r="I6" s="84" t="s">
        <v>56</v>
      </c>
      <c r="J6" s="8"/>
    </row>
    <row r="7" spans="1:15" ht="15.75" customHeight="1" x14ac:dyDescent="0.25">
      <c r="A7" s="2"/>
      <c r="B7" s="29"/>
      <c r="C7" s="54"/>
      <c r="D7" s="74" t="s">
        <v>54</v>
      </c>
      <c r="E7" s="226" t="s">
        <v>53</v>
      </c>
      <c r="F7" s="227"/>
      <c r="G7" s="227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75" t="s">
        <v>57</v>
      </c>
      <c r="H8" s="18" t="s">
        <v>40</v>
      </c>
      <c r="I8" s="84" t="s">
        <v>61</v>
      </c>
      <c r="J8" s="8"/>
    </row>
    <row r="9" spans="1:15" ht="15.75" hidden="1" customHeight="1" x14ac:dyDescent="0.25">
      <c r="A9" s="2"/>
      <c r="B9" s="2"/>
      <c r="D9" s="75" t="s">
        <v>58</v>
      </c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4"/>
      <c r="D10" s="74" t="s">
        <v>60</v>
      </c>
      <c r="E10" s="85" t="s">
        <v>59</v>
      </c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41"/>
      <c r="E11" s="241"/>
      <c r="F11" s="241"/>
      <c r="G11" s="241"/>
      <c r="H11" s="18" t="s">
        <v>40</v>
      </c>
      <c r="I11" s="87"/>
      <c r="J11" s="8"/>
    </row>
    <row r="12" spans="1:15" ht="15.75" customHeight="1" x14ac:dyDescent="0.25">
      <c r="A12" s="2"/>
      <c r="B12" s="28"/>
      <c r="C12" s="53"/>
      <c r="D12" s="216"/>
      <c r="E12" s="216"/>
      <c r="F12" s="216"/>
      <c r="G12" s="216"/>
      <c r="H12" s="18" t="s">
        <v>34</v>
      </c>
      <c r="I12" s="87"/>
      <c r="J12" s="8"/>
    </row>
    <row r="13" spans="1:15" ht="15.75" customHeight="1" x14ac:dyDescent="0.25">
      <c r="A13" s="2"/>
      <c r="B13" s="29"/>
      <c r="C13" s="54"/>
      <c r="D13" s="86"/>
      <c r="E13" s="220"/>
      <c r="F13" s="221"/>
      <c r="G13" s="221"/>
      <c r="H13" s="19"/>
      <c r="I13" s="23"/>
      <c r="J13" s="34"/>
    </row>
    <row r="14" spans="1:15" ht="24" customHeight="1" x14ac:dyDescent="0.25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58"/>
      <c r="D15" s="52"/>
      <c r="E15" s="240"/>
      <c r="F15" s="240"/>
      <c r="G15" s="242"/>
      <c r="H15" s="242"/>
      <c r="I15" s="242" t="s">
        <v>29</v>
      </c>
      <c r="J15" s="243"/>
    </row>
    <row r="16" spans="1:15" ht="23.25" customHeight="1" x14ac:dyDescent="0.25">
      <c r="A16" s="140" t="s">
        <v>24</v>
      </c>
      <c r="B16" s="38" t="s">
        <v>24</v>
      </c>
      <c r="C16" s="59"/>
      <c r="D16" s="60"/>
      <c r="E16" s="205"/>
      <c r="F16" s="206"/>
      <c r="G16" s="205"/>
      <c r="H16" s="206"/>
      <c r="I16" s="205">
        <f>SUMIF(F53:F62,A16,I53:I62)+SUMIF(F53:F62,"PSU",I53:I62)</f>
        <v>0</v>
      </c>
      <c r="J16" s="207"/>
    </row>
    <row r="17" spans="1:10" ht="23.25" customHeight="1" x14ac:dyDescent="0.25">
      <c r="A17" s="140" t="s">
        <v>25</v>
      </c>
      <c r="B17" s="38" t="s">
        <v>25</v>
      </c>
      <c r="C17" s="59"/>
      <c r="D17" s="60"/>
      <c r="E17" s="205"/>
      <c r="F17" s="206"/>
      <c r="G17" s="205"/>
      <c r="H17" s="206"/>
      <c r="I17" s="205">
        <f>SUMIF(F53:F62,A17,I53:I62)</f>
        <v>0</v>
      </c>
      <c r="J17" s="207"/>
    </row>
    <row r="18" spans="1:10" ht="23.25" customHeight="1" x14ac:dyDescent="0.25">
      <c r="A18" s="140" t="s">
        <v>26</v>
      </c>
      <c r="B18" s="38" t="s">
        <v>26</v>
      </c>
      <c r="C18" s="59"/>
      <c r="D18" s="60"/>
      <c r="E18" s="205"/>
      <c r="F18" s="206"/>
      <c r="G18" s="205"/>
      <c r="H18" s="206"/>
      <c r="I18" s="205">
        <f>SUMIF(F53:F62,A18,I53:I62)</f>
        <v>0</v>
      </c>
      <c r="J18" s="207"/>
    </row>
    <row r="19" spans="1:10" ht="23.25" customHeight="1" x14ac:dyDescent="0.25">
      <c r="A19" s="140" t="s">
        <v>94</v>
      </c>
      <c r="B19" s="38" t="s">
        <v>27</v>
      </c>
      <c r="C19" s="59"/>
      <c r="D19" s="60"/>
      <c r="E19" s="205"/>
      <c r="F19" s="206"/>
      <c r="G19" s="205"/>
      <c r="H19" s="206"/>
      <c r="I19" s="205">
        <f>SUMIF(F53:F62,A19,I53:I62)</f>
        <v>0</v>
      </c>
      <c r="J19" s="207"/>
    </row>
    <row r="20" spans="1:10" ht="23.25" customHeight="1" x14ac:dyDescent="0.25">
      <c r="A20" s="140" t="s">
        <v>95</v>
      </c>
      <c r="B20" s="38" t="s">
        <v>28</v>
      </c>
      <c r="C20" s="59"/>
      <c r="D20" s="60"/>
      <c r="E20" s="205"/>
      <c r="F20" s="206"/>
      <c r="G20" s="205"/>
      <c r="H20" s="206"/>
      <c r="I20" s="205">
        <f>SUMIF(F53:F62,A20,I53:I62)</f>
        <v>0</v>
      </c>
      <c r="J20" s="207"/>
    </row>
    <row r="21" spans="1:10" ht="23.25" customHeight="1" x14ac:dyDescent="0.25">
      <c r="A21" s="2"/>
      <c r="B21" s="48" t="s">
        <v>29</v>
      </c>
      <c r="C21" s="61"/>
      <c r="D21" s="62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5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3">
      <c r="A28" s="2"/>
      <c r="B28" s="113" t="s">
        <v>23</v>
      </c>
      <c r="C28" s="114"/>
      <c r="D28" s="114"/>
      <c r="E28" s="115"/>
      <c r="F28" s="116"/>
      <c r="G28" s="210">
        <f>ZakladDPHSniVypocet+ZakladDPHZaklVypocet</f>
        <v>0</v>
      </c>
      <c r="H28" s="211"/>
      <c r="I28" s="211"/>
      <c r="J28" s="11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3" t="s">
        <v>35</v>
      </c>
      <c r="C29" s="118"/>
      <c r="D29" s="118"/>
      <c r="E29" s="118"/>
      <c r="F29" s="119"/>
      <c r="G29" s="210">
        <f>A27</f>
        <v>0</v>
      </c>
      <c r="H29" s="210"/>
      <c r="I29" s="210"/>
      <c r="J29" s="120" t="s">
        <v>65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1"/>
      <c r="D34" s="212"/>
      <c r="E34" s="213"/>
      <c r="G34" s="214"/>
      <c r="H34" s="215"/>
      <c r="I34" s="215"/>
      <c r="J34" s="25"/>
    </row>
    <row r="35" spans="1:10" ht="12.75" customHeight="1" x14ac:dyDescent="0.25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3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25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5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5">
      <c r="A39" s="89">
        <v>1</v>
      </c>
      <c r="B39" s="99" t="s">
        <v>62</v>
      </c>
      <c r="C39" s="195"/>
      <c r="D39" s="195"/>
      <c r="E39" s="195"/>
      <c r="F39" s="100">
        <f>'D.1.4 1 Pol'!AE89</f>
        <v>0</v>
      </c>
      <c r="G39" s="101">
        <f>'D.1.4 1 Pol'!AF89</f>
        <v>0</v>
      </c>
      <c r="H39" s="102">
        <f>(F39*SazbaDPH1/100)+(G39*SazbaDPH2/100)</f>
        <v>0</v>
      </c>
      <c r="I39" s="102">
        <f>F39+G39+H39</f>
        <v>0</v>
      </c>
      <c r="J39" s="103" t="e">
        <f ca="1">IF(_xlfn.SINGLE(CenaCelkemVypocet)=0,"",I39/_xlfn.SINGLE(CenaCelkemVypocet)*100)</f>
        <v>#NAME?</v>
      </c>
    </row>
    <row r="40" spans="1:10" ht="25.5" hidden="1" customHeight="1" x14ac:dyDescent="0.25">
      <c r="A40" s="89">
        <v>2</v>
      </c>
      <c r="B40" s="104"/>
      <c r="C40" s="196" t="s">
        <v>63</v>
      </c>
      <c r="D40" s="196"/>
      <c r="E40" s="196"/>
      <c r="F40" s="105"/>
      <c r="G40" s="106"/>
      <c r="H40" s="106">
        <f>(F40*SazbaDPH1/100)+(G40*SazbaDPH2/100)</f>
        <v>0</v>
      </c>
      <c r="I40" s="106"/>
      <c r="J40" s="107"/>
    </row>
    <row r="41" spans="1:10" ht="25.5" hidden="1" customHeight="1" x14ac:dyDescent="0.25">
      <c r="A41" s="89">
        <v>2</v>
      </c>
      <c r="B41" s="104" t="s">
        <v>45</v>
      </c>
      <c r="C41" s="196" t="s">
        <v>46</v>
      </c>
      <c r="D41" s="196"/>
      <c r="E41" s="196"/>
      <c r="F41" s="105">
        <f>'D.1.4 1 Pol'!AE89</f>
        <v>0</v>
      </c>
      <c r="G41" s="106">
        <f>'D.1.4 1 Pol'!AF89</f>
        <v>0</v>
      </c>
      <c r="H41" s="106">
        <f>(F41*SazbaDPH1/100)+(G41*SazbaDPH2/100)</f>
        <v>0</v>
      </c>
      <c r="I41" s="106">
        <f>F41+G41+H41</f>
        <v>0</v>
      </c>
      <c r="J41" s="107" t="e">
        <f ca="1">IF(_xlfn.SINGLE(CenaCelkemVypocet)=0,"",I41/_xlfn.SINGLE(CenaCelkemVypocet)*100)</f>
        <v>#NAME?</v>
      </c>
    </row>
    <row r="42" spans="1:10" ht="25.5" hidden="1" customHeight="1" x14ac:dyDescent="0.25">
      <c r="A42" s="89">
        <v>3</v>
      </c>
      <c r="B42" s="108" t="s">
        <v>43</v>
      </c>
      <c r="C42" s="195" t="s">
        <v>44</v>
      </c>
      <c r="D42" s="195"/>
      <c r="E42" s="195"/>
      <c r="F42" s="109">
        <f>'D.1.4 1 Pol'!AE89</f>
        <v>0</v>
      </c>
      <c r="G42" s="102">
        <f>'D.1.4 1 Pol'!AF89</f>
        <v>0</v>
      </c>
      <c r="H42" s="102">
        <f>(F42*SazbaDPH1/100)+(G42*SazbaDPH2/100)</f>
        <v>0</v>
      </c>
      <c r="I42" s="102">
        <f>F42+G42+H42</f>
        <v>0</v>
      </c>
      <c r="J42" s="103" t="e">
        <f ca="1">IF(_xlfn.SINGLE(CenaCelkemVypocet)=0,"",I42/_xlfn.SINGLE(CenaCelkemVypocet)*100)</f>
        <v>#NAME?</v>
      </c>
    </row>
    <row r="43" spans="1:10" ht="25.5" hidden="1" customHeight="1" x14ac:dyDescent="0.25">
      <c r="A43" s="89"/>
      <c r="B43" s="197" t="s">
        <v>64</v>
      </c>
      <c r="C43" s="198"/>
      <c r="D43" s="198"/>
      <c r="E43" s="199"/>
      <c r="F43" s="110">
        <f>SUMIF(A39:A42,"=1",F39:F42)</f>
        <v>0</v>
      </c>
      <c r="G43" s="111">
        <f>SUMIF(A39:A42,"=1",G39:G42)</f>
        <v>0</v>
      </c>
      <c r="H43" s="111">
        <f>SUMIF(A39:A42,"=1",H39:H42)</f>
        <v>0</v>
      </c>
      <c r="I43" s="111">
        <f>SUMIF(A39:A42,"=1",I39:I42)</f>
        <v>0</v>
      </c>
      <c r="J43" s="112" t="e">
        <f ca="1">SUMIF(A39:A42,"=1",J39:J42)</f>
        <v>#NAME?</v>
      </c>
    </row>
    <row r="45" spans="1:10" x14ac:dyDescent="0.25">
      <c r="A45" t="s">
        <v>66</v>
      </c>
      <c r="B45" t="s">
        <v>67</v>
      </c>
    </row>
    <row r="46" spans="1:10" x14ac:dyDescent="0.25">
      <c r="A46" t="s">
        <v>68</v>
      </c>
      <c r="B46" t="s">
        <v>69</v>
      </c>
    </row>
    <row r="47" spans="1:10" x14ac:dyDescent="0.25">
      <c r="A47" t="s">
        <v>70</v>
      </c>
      <c r="B47" t="s">
        <v>71</v>
      </c>
    </row>
    <row r="50" spans="1:10" ht="15.6" x14ac:dyDescent="0.3">
      <c r="B50" s="121" t="s">
        <v>72</v>
      </c>
    </row>
    <row r="52" spans="1:10" ht="25.5" customHeight="1" x14ac:dyDescent="0.25">
      <c r="A52" s="123"/>
      <c r="B52" s="126" t="s">
        <v>17</v>
      </c>
      <c r="C52" s="126" t="s">
        <v>5</v>
      </c>
      <c r="D52" s="127"/>
      <c r="E52" s="127"/>
      <c r="F52" s="128" t="s">
        <v>73</v>
      </c>
      <c r="G52" s="128"/>
      <c r="H52" s="128"/>
      <c r="I52" s="128" t="s">
        <v>29</v>
      </c>
      <c r="J52" s="128" t="s">
        <v>0</v>
      </c>
    </row>
    <row r="53" spans="1:10" ht="36.75" customHeight="1" x14ac:dyDescent="0.25">
      <c r="A53" s="124"/>
      <c r="B53" s="129" t="s">
        <v>74</v>
      </c>
      <c r="C53" s="193" t="s">
        <v>75</v>
      </c>
      <c r="D53" s="194"/>
      <c r="E53" s="194"/>
      <c r="F53" s="138" t="s">
        <v>24</v>
      </c>
      <c r="G53" s="130"/>
      <c r="H53" s="130"/>
      <c r="I53" s="130">
        <f>'D.1.4 1 Pol'!G8</f>
        <v>0</v>
      </c>
      <c r="J53" s="135" t="str">
        <f>IF(I63=0,"",I53/I63*100)</f>
        <v/>
      </c>
    </row>
    <row r="54" spans="1:10" ht="36.75" customHeight="1" x14ac:dyDescent="0.25">
      <c r="A54" s="124"/>
      <c r="B54" s="129" t="s">
        <v>76</v>
      </c>
      <c r="C54" s="193" t="s">
        <v>77</v>
      </c>
      <c r="D54" s="194"/>
      <c r="E54" s="194"/>
      <c r="F54" s="138" t="s">
        <v>24</v>
      </c>
      <c r="G54" s="130"/>
      <c r="H54" s="130"/>
      <c r="I54" s="130">
        <f>'D.1.4 1 Pol'!G17</f>
        <v>0</v>
      </c>
      <c r="J54" s="135" t="str">
        <f>IF(I63=0,"",I54/I63*100)</f>
        <v/>
      </c>
    </row>
    <row r="55" spans="1:10" ht="36.75" customHeight="1" x14ac:dyDescent="0.25">
      <c r="A55" s="124"/>
      <c r="B55" s="129" t="s">
        <v>78</v>
      </c>
      <c r="C55" s="193" t="s">
        <v>79</v>
      </c>
      <c r="D55" s="194"/>
      <c r="E55" s="194"/>
      <c r="F55" s="138" t="s">
        <v>25</v>
      </c>
      <c r="G55" s="130"/>
      <c r="H55" s="130"/>
      <c r="I55" s="130">
        <f>'D.1.4 1 Pol'!G31</f>
        <v>0</v>
      </c>
      <c r="J55" s="135" t="str">
        <f>IF(I63=0,"",I55/I63*100)</f>
        <v/>
      </c>
    </row>
    <row r="56" spans="1:10" ht="36.75" customHeight="1" x14ac:dyDescent="0.25">
      <c r="A56" s="124"/>
      <c r="B56" s="129" t="s">
        <v>80</v>
      </c>
      <c r="C56" s="193" t="s">
        <v>81</v>
      </c>
      <c r="D56" s="194"/>
      <c r="E56" s="194"/>
      <c r="F56" s="138" t="s">
        <v>25</v>
      </c>
      <c r="G56" s="130"/>
      <c r="H56" s="130"/>
      <c r="I56" s="130">
        <f>'D.1.4 1 Pol'!G34</f>
        <v>0</v>
      </c>
      <c r="J56" s="135" t="str">
        <f>IF(I63=0,"",I56/I63*100)</f>
        <v/>
      </c>
    </row>
    <row r="57" spans="1:10" ht="36.75" customHeight="1" x14ac:dyDescent="0.25">
      <c r="A57" s="124"/>
      <c r="B57" s="129" t="s">
        <v>82</v>
      </c>
      <c r="C57" s="193" t="s">
        <v>83</v>
      </c>
      <c r="D57" s="194"/>
      <c r="E57" s="194"/>
      <c r="F57" s="138" t="s">
        <v>25</v>
      </c>
      <c r="G57" s="130"/>
      <c r="H57" s="130"/>
      <c r="I57" s="130">
        <f>'D.1.4 1 Pol'!G36</f>
        <v>0</v>
      </c>
      <c r="J57" s="135" t="str">
        <f>IF(I63=0,"",I57/I63*100)</f>
        <v/>
      </c>
    </row>
    <row r="58" spans="1:10" ht="36.75" customHeight="1" x14ac:dyDescent="0.25">
      <c r="A58" s="124"/>
      <c r="B58" s="129" t="s">
        <v>84</v>
      </c>
      <c r="C58" s="193" t="s">
        <v>85</v>
      </c>
      <c r="D58" s="194"/>
      <c r="E58" s="194"/>
      <c r="F58" s="138" t="s">
        <v>25</v>
      </c>
      <c r="G58" s="130"/>
      <c r="H58" s="130"/>
      <c r="I58" s="130">
        <f>'D.1.4 1 Pol'!G47</f>
        <v>0</v>
      </c>
      <c r="J58" s="135" t="str">
        <f>IF(I63=0,"",I58/I63*100)</f>
        <v/>
      </c>
    </row>
    <row r="59" spans="1:10" ht="36.75" customHeight="1" x14ac:dyDescent="0.25">
      <c r="A59" s="124"/>
      <c r="B59" s="129" t="s">
        <v>86</v>
      </c>
      <c r="C59" s="193" t="s">
        <v>87</v>
      </c>
      <c r="D59" s="194"/>
      <c r="E59" s="194"/>
      <c r="F59" s="138" t="s">
        <v>25</v>
      </c>
      <c r="G59" s="130"/>
      <c r="H59" s="130"/>
      <c r="I59" s="130">
        <f>'D.1.4 1 Pol'!G53</f>
        <v>0</v>
      </c>
      <c r="J59" s="135" t="str">
        <f>IF(I63=0,"",I59/I63*100)</f>
        <v/>
      </c>
    </row>
    <row r="60" spans="1:10" ht="36.75" customHeight="1" x14ac:dyDescent="0.25">
      <c r="A60" s="124"/>
      <c r="B60" s="129" t="s">
        <v>88</v>
      </c>
      <c r="C60" s="193" t="s">
        <v>89</v>
      </c>
      <c r="D60" s="194"/>
      <c r="E60" s="194"/>
      <c r="F60" s="138" t="s">
        <v>25</v>
      </c>
      <c r="G60" s="130"/>
      <c r="H60" s="130"/>
      <c r="I60" s="130">
        <f>'D.1.4 1 Pol'!G79</f>
        <v>0</v>
      </c>
      <c r="J60" s="135" t="str">
        <f>IF(I63=0,"",I60/I63*100)</f>
        <v/>
      </c>
    </row>
    <row r="61" spans="1:10" ht="36.75" customHeight="1" x14ac:dyDescent="0.25">
      <c r="A61" s="124"/>
      <c r="B61" s="129" t="s">
        <v>90</v>
      </c>
      <c r="C61" s="193" t="s">
        <v>91</v>
      </c>
      <c r="D61" s="194"/>
      <c r="E61" s="194"/>
      <c r="F61" s="138" t="s">
        <v>25</v>
      </c>
      <c r="G61" s="130"/>
      <c r="H61" s="130"/>
      <c r="I61" s="130">
        <f>'D.1.4 1 Pol'!G83</f>
        <v>0</v>
      </c>
      <c r="J61" s="135" t="str">
        <f>IF(I63=0,"",I61/I63*100)</f>
        <v/>
      </c>
    </row>
    <row r="62" spans="1:10" ht="36.75" customHeight="1" x14ac:dyDescent="0.25">
      <c r="A62" s="124"/>
      <c r="B62" s="129" t="s">
        <v>92</v>
      </c>
      <c r="C62" s="193" t="s">
        <v>93</v>
      </c>
      <c r="D62" s="194"/>
      <c r="E62" s="194"/>
      <c r="F62" s="138" t="s">
        <v>25</v>
      </c>
      <c r="G62" s="130"/>
      <c r="H62" s="130"/>
      <c r="I62" s="130">
        <f>'D.1.4 1 Pol'!G86</f>
        <v>0</v>
      </c>
      <c r="J62" s="135" t="str">
        <f>IF(I63=0,"",I62/I63*100)</f>
        <v/>
      </c>
    </row>
    <row r="63" spans="1:10" ht="25.5" customHeight="1" x14ac:dyDescent="0.25">
      <c r="A63" s="125"/>
      <c r="B63" s="131" t="s">
        <v>1</v>
      </c>
      <c r="C63" s="132"/>
      <c r="D63" s="133"/>
      <c r="E63" s="133"/>
      <c r="F63" s="139"/>
      <c r="G63" s="134"/>
      <c r="H63" s="134"/>
      <c r="I63" s="134">
        <f>SUM(I53:I62)</f>
        <v>0</v>
      </c>
      <c r="J63" s="136">
        <f>SUM(J53:J62)</f>
        <v>0</v>
      </c>
    </row>
    <row r="64" spans="1:10" x14ac:dyDescent="0.25">
      <c r="F64" s="88"/>
      <c r="G64" s="88"/>
      <c r="H64" s="88"/>
      <c r="I64" s="88"/>
      <c r="J64" s="137"/>
    </row>
    <row r="65" spans="6:10" x14ac:dyDescent="0.25">
      <c r="F65" s="88"/>
      <c r="G65" s="88"/>
      <c r="H65" s="88"/>
      <c r="I65" s="88"/>
      <c r="J65" s="137"/>
    </row>
    <row r="66" spans="6:10" x14ac:dyDescent="0.25">
      <c r="F66" s="88"/>
      <c r="G66" s="88"/>
      <c r="H66" s="88"/>
      <c r="I66" s="88"/>
      <c r="J66" s="137"/>
    </row>
  </sheetData>
  <sheetProtection algorithmName="SHA-512" hashValue="A/2zl3m2gwdcMqyNFG4+l4f/wS8eOK6/h0JW/HlGeafhJrl4hGFekO3YoYGNfp2W1/czTcHadOGTbKESqWR9PQ==" saltValue="gvdaWse9Cnp1A8NjMROMv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5" t="s">
        <v>6</v>
      </c>
      <c r="B1" s="245"/>
      <c r="C1" s="246"/>
      <c r="D1" s="245"/>
      <c r="E1" s="245"/>
      <c r="F1" s="245"/>
      <c r="G1" s="245"/>
    </row>
    <row r="2" spans="1:7" ht="24.9" customHeight="1" x14ac:dyDescent="0.25">
      <c r="A2" s="50" t="s">
        <v>7</v>
      </c>
      <c r="B2" s="49"/>
      <c r="C2" s="247"/>
      <c r="D2" s="247"/>
      <c r="E2" s="247"/>
      <c r="F2" s="247"/>
      <c r="G2" s="248"/>
    </row>
    <row r="3" spans="1:7" ht="24.9" customHeight="1" x14ac:dyDescent="0.25">
      <c r="A3" s="50" t="s">
        <v>8</v>
      </c>
      <c r="B3" s="49"/>
      <c r="C3" s="247"/>
      <c r="D3" s="247"/>
      <c r="E3" s="247"/>
      <c r="F3" s="247"/>
      <c r="G3" s="248"/>
    </row>
    <row r="4" spans="1:7" ht="24.9" customHeight="1" x14ac:dyDescent="0.25">
      <c r="A4" s="50" t="s">
        <v>9</v>
      </c>
      <c r="B4" s="49"/>
      <c r="C4" s="247"/>
      <c r="D4" s="247"/>
      <c r="E4" s="247"/>
      <c r="F4" s="247"/>
      <c r="G4" s="248"/>
    </row>
    <row r="5" spans="1:7" x14ac:dyDescent="0.25">
      <c r="B5" s="4"/>
      <c r="C5" s="5"/>
      <c r="D5" s="6"/>
    </row>
  </sheetData>
  <sheetProtection algorithmName="SHA-512" hashValue="A1XkguzF4A65/vG7oztg1oIRm6gdfnD+SQukbM9AJMM1n7VAPJcBlZd7wWoTjIaJii6oo+coIbCr1x8s6LFkzw==" saltValue="MSV4WkiX1SuiZmF3mJKz9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58" activePane="bottomLeft" state="frozen"/>
      <selection pane="bottomLeft" activeCell="G83" sqref="G83"/>
    </sheetView>
  </sheetViews>
  <sheetFormatPr defaultRowHeight="13.2" outlineLevelRow="2" x14ac:dyDescent="0.25"/>
  <cols>
    <col min="1" max="1" width="3.44140625" customWidth="1"/>
    <col min="2" max="2" width="12.5546875" style="122" customWidth="1"/>
    <col min="3" max="3" width="63.33203125" style="122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4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5" t="s">
        <v>96</v>
      </c>
      <c r="B1" s="255"/>
      <c r="C1" s="255"/>
      <c r="D1" s="255"/>
      <c r="E1" s="255"/>
      <c r="F1" s="255"/>
      <c r="G1" s="255"/>
      <c r="AG1" t="s">
        <v>97</v>
      </c>
    </row>
    <row r="2" spans="1:60" ht="24.9" customHeight="1" x14ac:dyDescent="0.25">
      <c r="A2" s="141" t="s">
        <v>7</v>
      </c>
      <c r="B2" s="49" t="s">
        <v>98</v>
      </c>
      <c r="C2" s="256" t="s">
        <v>99</v>
      </c>
      <c r="D2" s="257"/>
      <c r="E2" s="257"/>
      <c r="F2" s="257"/>
      <c r="G2" s="258"/>
      <c r="AG2" t="s">
        <v>100</v>
      </c>
    </row>
    <row r="3" spans="1:60" ht="24.9" customHeight="1" x14ac:dyDescent="0.25">
      <c r="A3" s="141" t="s">
        <v>8</v>
      </c>
      <c r="B3" s="49" t="s">
        <v>45</v>
      </c>
      <c r="C3" s="256" t="s">
        <v>46</v>
      </c>
      <c r="D3" s="257"/>
      <c r="E3" s="257"/>
      <c r="F3" s="257"/>
      <c r="G3" s="258"/>
      <c r="AC3" s="122" t="s">
        <v>100</v>
      </c>
      <c r="AG3" t="s">
        <v>101</v>
      </c>
    </row>
    <row r="4" spans="1:60" ht="24.9" customHeight="1" x14ac:dyDescent="0.25">
      <c r="A4" s="142" t="s">
        <v>9</v>
      </c>
      <c r="B4" s="143" t="s">
        <v>43</v>
      </c>
      <c r="C4" s="259" t="s">
        <v>44</v>
      </c>
      <c r="D4" s="260"/>
      <c r="E4" s="260"/>
      <c r="F4" s="260"/>
      <c r="G4" s="261"/>
      <c r="AG4" t="s">
        <v>102</v>
      </c>
    </row>
    <row r="5" spans="1:60" x14ac:dyDescent="0.25">
      <c r="D5" s="10"/>
    </row>
    <row r="6" spans="1:60" ht="39.6" x14ac:dyDescent="0.25">
      <c r="A6" s="145" t="s">
        <v>103</v>
      </c>
      <c r="B6" s="147" t="s">
        <v>104</v>
      </c>
      <c r="C6" s="147" t="s">
        <v>105</v>
      </c>
      <c r="D6" s="146" t="s">
        <v>106</v>
      </c>
      <c r="E6" s="145" t="s">
        <v>107</v>
      </c>
      <c r="F6" s="144" t="s">
        <v>108</v>
      </c>
      <c r="G6" s="145" t="s">
        <v>29</v>
      </c>
      <c r="H6" s="148" t="s">
        <v>30</v>
      </c>
      <c r="I6" s="148" t="s">
        <v>109</v>
      </c>
      <c r="J6" s="148" t="s">
        <v>31</v>
      </c>
      <c r="K6" s="148" t="s">
        <v>110</v>
      </c>
      <c r="L6" s="148" t="s">
        <v>111</v>
      </c>
      <c r="M6" s="148" t="s">
        <v>112</v>
      </c>
      <c r="N6" s="148" t="s">
        <v>113</v>
      </c>
      <c r="O6" s="148" t="s">
        <v>114</v>
      </c>
      <c r="P6" s="148" t="s">
        <v>115</v>
      </c>
      <c r="Q6" s="148" t="s">
        <v>116</v>
      </c>
      <c r="R6" s="148" t="s">
        <v>117</v>
      </c>
      <c r="S6" s="148" t="s">
        <v>118</v>
      </c>
      <c r="T6" s="148" t="s">
        <v>119</v>
      </c>
      <c r="U6" s="148" t="s">
        <v>120</v>
      </c>
      <c r="V6" s="148" t="s">
        <v>121</v>
      </c>
      <c r="W6" s="148" t="s">
        <v>122</v>
      </c>
      <c r="X6" s="148" t="s">
        <v>123</v>
      </c>
      <c r="Y6" s="148" t="s">
        <v>124</v>
      </c>
    </row>
    <row r="7" spans="1:60" hidden="1" x14ac:dyDescent="0.25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5">
      <c r="A8" s="163" t="s">
        <v>125</v>
      </c>
      <c r="B8" s="164" t="s">
        <v>74</v>
      </c>
      <c r="C8" s="185" t="s">
        <v>75</v>
      </c>
      <c r="D8" s="165"/>
      <c r="E8" s="166"/>
      <c r="F8" s="167"/>
      <c r="G8" s="167">
        <f>SUMIF(AG9:AG16,"&lt;&gt;NOR",G9:G16)</f>
        <v>0</v>
      </c>
      <c r="H8" s="167"/>
      <c r="I8" s="167">
        <f>SUM(I9:I16)</f>
        <v>1308.8999999999999</v>
      </c>
      <c r="J8" s="167"/>
      <c r="K8" s="167">
        <f>SUM(K9:K16)</f>
        <v>3076.1</v>
      </c>
      <c r="L8" s="167"/>
      <c r="M8" s="167">
        <f>SUM(M9:M16)</f>
        <v>0</v>
      </c>
      <c r="N8" s="166"/>
      <c r="O8" s="166">
        <f>SUM(O9:O16)</f>
        <v>0.15000000000000002</v>
      </c>
      <c r="P8" s="166"/>
      <c r="Q8" s="166">
        <f>SUM(Q9:Q16)</f>
        <v>0</v>
      </c>
      <c r="R8" s="167"/>
      <c r="S8" s="167"/>
      <c r="T8" s="168"/>
      <c r="U8" s="162"/>
      <c r="V8" s="162">
        <f>SUM(V9:V16)</f>
        <v>4.5100000000000007</v>
      </c>
      <c r="W8" s="162"/>
      <c r="X8" s="162"/>
      <c r="Y8" s="162"/>
      <c r="AG8" t="s">
        <v>126</v>
      </c>
    </row>
    <row r="9" spans="1:60" outlineLevel="1" x14ac:dyDescent="0.25">
      <c r="A9" s="170">
        <v>1</v>
      </c>
      <c r="B9" s="171" t="s">
        <v>127</v>
      </c>
      <c r="C9" s="186" t="s">
        <v>128</v>
      </c>
      <c r="D9" s="172" t="s">
        <v>129</v>
      </c>
      <c r="E9" s="173">
        <v>10</v>
      </c>
      <c r="F9" s="174"/>
      <c r="G9" s="175">
        <f>ROUND(E9*F9,2)</f>
        <v>0</v>
      </c>
      <c r="H9" s="174">
        <v>96.29</v>
      </c>
      <c r="I9" s="175">
        <f>ROUND(E9*H9,2)</f>
        <v>962.9</v>
      </c>
      <c r="J9" s="174">
        <v>248.71</v>
      </c>
      <c r="K9" s="175">
        <f>ROUND(E9*J9,2)</f>
        <v>2487.1</v>
      </c>
      <c r="L9" s="175">
        <v>21</v>
      </c>
      <c r="M9" s="175">
        <f>G9*(1+L9/100)</f>
        <v>0</v>
      </c>
      <c r="N9" s="173">
        <v>8.8699999999999994E-3</v>
      </c>
      <c r="O9" s="173">
        <f>ROUND(E9*N9,2)</f>
        <v>0.09</v>
      </c>
      <c r="P9" s="173">
        <v>0</v>
      </c>
      <c r="Q9" s="173">
        <f>ROUND(E9*P9,2)</f>
        <v>0</v>
      </c>
      <c r="R9" s="175" t="s">
        <v>130</v>
      </c>
      <c r="S9" s="175" t="s">
        <v>131</v>
      </c>
      <c r="T9" s="176" t="s">
        <v>131</v>
      </c>
      <c r="U9" s="159">
        <v>0.35974</v>
      </c>
      <c r="V9" s="159">
        <f>ROUND(E9*U9,2)</f>
        <v>3.6</v>
      </c>
      <c r="W9" s="159"/>
      <c r="X9" s="159" t="s">
        <v>132</v>
      </c>
      <c r="Y9" s="159" t="s">
        <v>133</v>
      </c>
      <c r="Z9" s="149"/>
      <c r="AA9" s="149"/>
      <c r="AB9" s="149"/>
      <c r="AC9" s="149"/>
      <c r="AD9" s="149"/>
      <c r="AE9" s="149"/>
      <c r="AF9" s="149"/>
      <c r="AG9" s="149" t="s">
        <v>134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 x14ac:dyDescent="0.25">
      <c r="A10" s="156"/>
      <c r="B10" s="157"/>
      <c r="C10" s="249" t="s">
        <v>135</v>
      </c>
      <c r="D10" s="250"/>
      <c r="E10" s="250"/>
      <c r="F10" s="250"/>
      <c r="G10" s="250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136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77" t="str">
        <f>C10</f>
        <v>jakoukoliv maltou, z pomocného pracovního lešení o výšce podlahy do 1900 mm a pro zatížení do 1,5 kPa,</v>
      </c>
      <c r="BB10" s="149"/>
      <c r="BC10" s="149"/>
      <c r="BD10" s="149"/>
      <c r="BE10" s="149"/>
      <c r="BF10" s="149"/>
      <c r="BG10" s="149"/>
      <c r="BH10" s="149"/>
    </row>
    <row r="11" spans="1:60" outlineLevel="2" x14ac:dyDescent="0.25">
      <c r="A11" s="156"/>
      <c r="B11" s="157"/>
      <c r="C11" s="251" t="s">
        <v>137</v>
      </c>
      <c r="D11" s="252"/>
      <c r="E11" s="252"/>
      <c r="F11" s="252"/>
      <c r="G11" s="252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138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5">
      <c r="A12" s="170">
        <v>2</v>
      </c>
      <c r="B12" s="171" t="s">
        <v>139</v>
      </c>
      <c r="C12" s="186" t="s">
        <v>140</v>
      </c>
      <c r="D12" s="172" t="s">
        <v>141</v>
      </c>
      <c r="E12" s="173">
        <v>2</v>
      </c>
      <c r="F12" s="174"/>
      <c r="G12" s="175">
        <f>ROUND(E12*F12,2)</f>
        <v>0</v>
      </c>
      <c r="H12" s="174">
        <v>153.44</v>
      </c>
      <c r="I12" s="175">
        <f>ROUND(E12*H12,2)</f>
        <v>306.88</v>
      </c>
      <c r="J12" s="174">
        <v>165.06</v>
      </c>
      <c r="K12" s="175">
        <f>ROUND(E12*J12,2)</f>
        <v>330.12</v>
      </c>
      <c r="L12" s="175">
        <v>21</v>
      </c>
      <c r="M12" s="175">
        <f>G12*(1+L12/100)</f>
        <v>0</v>
      </c>
      <c r="N12" s="173">
        <v>2.4500000000000001E-2</v>
      </c>
      <c r="O12" s="173">
        <f>ROUND(E12*N12,2)</f>
        <v>0.05</v>
      </c>
      <c r="P12" s="173">
        <v>0</v>
      </c>
      <c r="Q12" s="173">
        <f>ROUND(E12*P12,2)</f>
        <v>0</v>
      </c>
      <c r="R12" s="175" t="s">
        <v>130</v>
      </c>
      <c r="S12" s="175" t="s">
        <v>131</v>
      </c>
      <c r="T12" s="176" t="s">
        <v>131</v>
      </c>
      <c r="U12" s="159">
        <v>0.26900000000000002</v>
      </c>
      <c r="V12" s="159">
        <f>ROUND(E12*U12,2)</f>
        <v>0.54</v>
      </c>
      <c r="W12" s="159"/>
      <c r="X12" s="159" t="s">
        <v>132</v>
      </c>
      <c r="Y12" s="159" t="s">
        <v>133</v>
      </c>
      <c r="Z12" s="149"/>
      <c r="AA12" s="149"/>
      <c r="AB12" s="149"/>
      <c r="AC12" s="149"/>
      <c r="AD12" s="149"/>
      <c r="AE12" s="149"/>
      <c r="AF12" s="149"/>
      <c r="AG12" s="149" t="s">
        <v>134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2" x14ac:dyDescent="0.25">
      <c r="A13" s="156"/>
      <c r="B13" s="157"/>
      <c r="C13" s="249" t="s">
        <v>142</v>
      </c>
      <c r="D13" s="250"/>
      <c r="E13" s="250"/>
      <c r="F13" s="250"/>
      <c r="G13" s="250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136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5">
      <c r="A14" s="170">
        <v>3</v>
      </c>
      <c r="B14" s="171" t="s">
        <v>143</v>
      </c>
      <c r="C14" s="186" t="s">
        <v>144</v>
      </c>
      <c r="D14" s="172" t="s">
        <v>145</v>
      </c>
      <c r="E14" s="173">
        <v>0.2</v>
      </c>
      <c r="F14" s="174"/>
      <c r="G14" s="175">
        <f>ROUND(E14*F14,2)</f>
        <v>0</v>
      </c>
      <c r="H14" s="174">
        <v>195.61</v>
      </c>
      <c r="I14" s="175">
        <f>ROUND(E14*H14,2)</f>
        <v>39.119999999999997</v>
      </c>
      <c r="J14" s="174">
        <v>1294.3900000000001</v>
      </c>
      <c r="K14" s="175">
        <f>ROUND(E14*J14,2)</f>
        <v>258.88</v>
      </c>
      <c r="L14" s="175">
        <v>21</v>
      </c>
      <c r="M14" s="175">
        <f>G14*(1+L14/100)</f>
        <v>0</v>
      </c>
      <c r="N14" s="173">
        <v>5.8500000000000003E-2</v>
      </c>
      <c r="O14" s="173">
        <f>ROUND(E14*N14,2)</f>
        <v>0.01</v>
      </c>
      <c r="P14" s="173">
        <v>0</v>
      </c>
      <c r="Q14" s="173">
        <f>ROUND(E14*P14,2)</f>
        <v>0</v>
      </c>
      <c r="R14" s="175" t="s">
        <v>130</v>
      </c>
      <c r="S14" s="175" t="s">
        <v>131</v>
      </c>
      <c r="T14" s="176" t="s">
        <v>131</v>
      </c>
      <c r="U14" s="159">
        <v>1.87</v>
      </c>
      <c r="V14" s="159">
        <f>ROUND(E14*U14,2)</f>
        <v>0.37</v>
      </c>
      <c r="W14" s="159"/>
      <c r="X14" s="159" t="s">
        <v>132</v>
      </c>
      <c r="Y14" s="159" t="s">
        <v>133</v>
      </c>
      <c r="Z14" s="149"/>
      <c r="AA14" s="149"/>
      <c r="AB14" s="149"/>
      <c r="AC14" s="149"/>
      <c r="AD14" s="149"/>
      <c r="AE14" s="149"/>
      <c r="AF14" s="149"/>
      <c r="AG14" s="149" t="s">
        <v>134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 x14ac:dyDescent="0.25">
      <c r="A15" s="156"/>
      <c r="B15" s="157"/>
      <c r="C15" s="249" t="s">
        <v>146</v>
      </c>
      <c r="D15" s="250"/>
      <c r="E15" s="250"/>
      <c r="F15" s="250"/>
      <c r="G15" s="250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9"/>
      <c r="AA15" s="149"/>
      <c r="AB15" s="149"/>
      <c r="AC15" s="149"/>
      <c r="AD15" s="149"/>
      <c r="AE15" s="149"/>
      <c r="AF15" s="149"/>
      <c r="AG15" s="149" t="s">
        <v>136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 x14ac:dyDescent="0.25">
      <c r="A16" s="156"/>
      <c r="B16" s="157"/>
      <c r="C16" s="187" t="s">
        <v>147</v>
      </c>
      <c r="D16" s="160"/>
      <c r="E16" s="161">
        <v>0.2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148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x14ac:dyDescent="0.25">
      <c r="A17" s="163" t="s">
        <v>125</v>
      </c>
      <c r="B17" s="164" t="s">
        <v>76</v>
      </c>
      <c r="C17" s="185" t="s">
        <v>77</v>
      </c>
      <c r="D17" s="165"/>
      <c r="E17" s="166"/>
      <c r="F17" s="167"/>
      <c r="G17" s="167">
        <f>SUMIF(AG18:AG30,"&lt;&gt;NOR",G18:G30)</f>
        <v>0</v>
      </c>
      <c r="H17" s="167"/>
      <c r="I17" s="167">
        <f>SUM(I18:I30)</f>
        <v>894.68000000000006</v>
      </c>
      <c r="J17" s="167"/>
      <c r="K17" s="167">
        <f>SUM(K18:K30)</f>
        <v>3455.36</v>
      </c>
      <c r="L17" s="167"/>
      <c r="M17" s="167">
        <f>SUM(M18:M30)</f>
        <v>0</v>
      </c>
      <c r="N17" s="166"/>
      <c r="O17" s="166">
        <f>SUM(O18:O30)</f>
        <v>0</v>
      </c>
      <c r="P17" s="166"/>
      <c r="Q17" s="166">
        <f>SUM(Q18:Q30)</f>
        <v>0.04</v>
      </c>
      <c r="R17" s="167"/>
      <c r="S17" s="167"/>
      <c r="T17" s="168"/>
      <c r="U17" s="162"/>
      <c r="V17" s="162">
        <f>SUM(V18:V30)</f>
        <v>4.7899999999999991</v>
      </c>
      <c r="W17" s="162"/>
      <c r="X17" s="162"/>
      <c r="Y17" s="162"/>
      <c r="AG17" t="s">
        <v>126</v>
      </c>
    </row>
    <row r="18" spans="1:60" outlineLevel="1" x14ac:dyDescent="0.25">
      <c r="A18" s="178">
        <v>4</v>
      </c>
      <c r="B18" s="179" t="s">
        <v>149</v>
      </c>
      <c r="C18" s="188" t="s">
        <v>150</v>
      </c>
      <c r="D18" s="180" t="s">
        <v>141</v>
      </c>
      <c r="E18" s="181">
        <v>1</v>
      </c>
      <c r="F18" s="182"/>
      <c r="G18" s="183">
        <f>ROUND(E18*F18,2)</f>
        <v>0</v>
      </c>
      <c r="H18" s="182">
        <v>826.86</v>
      </c>
      <c r="I18" s="183">
        <f>ROUND(E18*H18,2)</f>
        <v>826.86</v>
      </c>
      <c r="J18" s="182">
        <v>2178.14</v>
      </c>
      <c r="K18" s="183">
        <f>ROUND(E18*J18,2)</f>
        <v>2178.14</v>
      </c>
      <c r="L18" s="183">
        <v>21</v>
      </c>
      <c r="M18" s="183">
        <f>G18*(1+L18/100)</f>
        <v>0</v>
      </c>
      <c r="N18" s="181">
        <v>1.42E-3</v>
      </c>
      <c r="O18" s="181">
        <f>ROUND(E18*N18,2)</f>
        <v>0</v>
      </c>
      <c r="P18" s="181">
        <v>1.413E-2</v>
      </c>
      <c r="Q18" s="181">
        <f>ROUND(E18*P18,2)</f>
        <v>0.01</v>
      </c>
      <c r="R18" s="183" t="s">
        <v>151</v>
      </c>
      <c r="S18" s="183" t="s">
        <v>131</v>
      </c>
      <c r="T18" s="184" t="s">
        <v>131</v>
      </c>
      <c r="U18" s="159">
        <v>2.95</v>
      </c>
      <c r="V18" s="159">
        <f>ROUND(E18*U18,2)</f>
        <v>2.95</v>
      </c>
      <c r="W18" s="159"/>
      <c r="X18" s="159" t="s">
        <v>132</v>
      </c>
      <c r="Y18" s="159" t="s">
        <v>133</v>
      </c>
      <c r="Z18" s="149"/>
      <c r="AA18" s="149"/>
      <c r="AB18" s="149"/>
      <c r="AC18" s="149"/>
      <c r="AD18" s="149"/>
      <c r="AE18" s="149"/>
      <c r="AF18" s="149"/>
      <c r="AG18" s="149" t="s">
        <v>134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ht="20.399999999999999" outlineLevel="1" x14ac:dyDescent="0.25">
      <c r="A19" s="178">
        <v>5</v>
      </c>
      <c r="B19" s="179" t="s">
        <v>152</v>
      </c>
      <c r="C19" s="188" t="s">
        <v>153</v>
      </c>
      <c r="D19" s="180" t="s">
        <v>141</v>
      </c>
      <c r="E19" s="181">
        <v>1</v>
      </c>
      <c r="F19" s="182"/>
      <c r="G19" s="183">
        <f>ROUND(E19*F19,2)</f>
        <v>0</v>
      </c>
      <c r="H19" s="182">
        <v>39.119999999999997</v>
      </c>
      <c r="I19" s="183">
        <f>ROUND(E19*H19,2)</f>
        <v>39.119999999999997</v>
      </c>
      <c r="J19" s="182">
        <v>391.38</v>
      </c>
      <c r="K19" s="183">
        <f>ROUND(E19*J19,2)</f>
        <v>391.38</v>
      </c>
      <c r="L19" s="183">
        <v>21</v>
      </c>
      <c r="M19" s="183">
        <f>G19*(1+L19/100)</f>
        <v>0</v>
      </c>
      <c r="N19" s="181">
        <v>1.34E-3</v>
      </c>
      <c r="O19" s="181">
        <f>ROUND(E19*N19,2)</f>
        <v>0</v>
      </c>
      <c r="P19" s="181">
        <v>0</v>
      </c>
      <c r="Q19" s="181">
        <f>ROUND(E19*P19,2)</f>
        <v>0</v>
      </c>
      <c r="R19" s="183" t="s">
        <v>151</v>
      </c>
      <c r="S19" s="183" t="s">
        <v>131</v>
      </c>
      <c r="T19" s="184" t="s">
        <v>131</v>
      </c>
      <c r="U19" s="159">
        <v>0.54500000000000004</v>
      </c>
      <c r="V19" s="159">
        <f>ROUND(E19*U19,2)</f>
        <v>0.55000000000000004</v>
      </c>
      <c r="W19" s="159"/>
      <c r="X19" s="159" t="s">
        <v>132</v>
      </c>
      <c r="Y19" s="159" t="s">
        <v>133</v>
      </c>
      <c r="Z19" s="149"/>
      <c r="AA19" s="149"/>
      <c r="AB19" s="149"/>
      <c r="AC19" s="149"/>
      <c r="AD19" s="149"/>
      <c r="AE19" s="149"/>
      <c r="AF19" s="149"/>
      <c r="AG19" s="149" t="s">
        <v>134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0.399999999999999" outlineLevel="1" x14ac:dyDescent="0.25">
      <c r="A20" s="178">
        <v>6</v>
      </c>
      <c r="B20" s="179" t="s">
        <v>154</v>
      </c>
      <c r="C20" s="188" t="s">
        <v>155</v>
      </c>
      <c r="D20" s="180" t="s">
        <v>141</v>
      </c>
      <c r="E20" s="181">
        <v>1</v>
      </c>
      <c r="F20" s="182"/>
      <c r="G20" s="183">
        <f>ROUND(E20*F20,2)</f>
        <v>0</v>
      </c>
      <c r="H20" s="182">
        <v>0</v>
      </c>
      <c r="I20" s="183">
        <f>ROUND(E20*H20,2)</f>
        <v>0</v>
      </c>
      <c r="J20" s="182">
        <v>465</v>
      </c>
      <c r="K20" s="183">
        <f>ROUND(E20*J20,2)</f>
        <v>465</v>
      </c>
      <c r="L20" s="183">
        <v>21</v>
      </c>
      <c r="M20" s="183">
        <f>G20*(1+L20/100)</f>
        <v>0</v>
      </c>
      <c r="N20" s="181">
        <v>0</v>
      </c>
      <c r="O20" s="181">
        <f>ROUND(E20*N20,2)</f>
        <v>0</v>
      </c>
      <c r="P20" s="181">
        <v>0</v>
      </c>
      <c r="Q20" s="181">
        <f>ROUND(E20*P20,2)</f>
        <v>0</v>
      </c>
      <c r="R20" s="183" t="s">
        <v>151</v>
      </c>
      <c r="S20" s="183" t="s">
        <v>131</v>
      </c>
      <c r="T20" s="184" t="s">
        <v>131</v>
      </c>
      <c r="U20" s="159">
        <v>0.67</v>
      </c>
      <c r="V20" s="159">
        <f>ROUND(E20*U20,2)</f>
        <v>0.67</v>
      </c>
      <c r="W20" s="159"/>
      <c r="X20" s="159" t="s">
        <v>132</v>
      </c>
      <c r="Y20" s="159" t="s">
        <v>133</v>
      </c>
      <c r="Z20" s="149"/>
      <c r="AA20" s="149"/>
      <c r="AB20" s="149"/>
      <c r="AC20" s="149"/>
      <c r="AD20" s="149"/>
      <c r="AE20" s="149"/>
      <c r="AF20" s="149"/>
      <c r="AG20" s="149" t="s">
        <v>134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5">
      <c r="A21" s="170">
        <v>7</v>
      </c>
      <c r="B21" s="171" t="s">
        <v>156</v>
      </c>
      <c r="C21" s="186" t="s">
        <v>157</v>
      </c>
      <c r="D21" s="172" t="s">
        <v>141</v>
      </c>
      <c r="E21" s="173">
        <v>2</v>
      </c>
      <c r="F21" s="174"/>
      <c r="G21" s="175">
        <f>ROUND(E21*F21,2)</f>
        <v>0</v>
      </c>
      <c r="H21" s="174">
        <v>14.35</v>
      </c>
      <c r="I21" s="175">
        <f>ROUND(E21*H21,2)</f>
        <v>28.7</v>
      </c>
      <c r="J21" s="174">
        <v>158.15</v>
      </c>
      <c r="K21" s="175">
        <f>ROUND(E21*J21,2)</f>
        <v>316.3</v>
      </c>
      <c r="L21" s="175">
        <v>21</v>
      </c>
      <c r="M21" s="175">
        <f>G21*(1+L21/100)</f>
        <v>0</v>
      </c>
      <c r="N21" s="173">
        <v>4.8999999999999998E-4</v>
      </c>
      <c r="O21" s="173">
        <f>ROUND(E21*N21,2)</f>
        <v>0</v>
      </c>
      <c r="P21" s="173">
        <v>1.2999999999999999E-2</v>
      </c>
      <c r="Q21" s="173">
        <f>ROUND(E21*P21,2)</f>
        <v>0.03</v>
      </c>
      <c r="R21" s="175" t="s">
        <v>151</v>
      </c>
      <c r="S21" s="175" t="s">
        <v>131</v>
      </c>
      <c r="T21" s="176" t="s">
        <v>131</v>
      </c>
      <c r="U21" s="159">
        <v>0.30099999999999999</v>
      </c>
      <c r="V21" s="159">
        <f>ROUND(E21*U21,2)</f>
        <v>0.6</v>
      </c>
      <c r="W21" s="159"/>
      <c r="X21" s="159" t="s">
        <v>132</v>
      </c>
      <c r="Y21" s="159" t="s">
        <v>133</v>
      </c>
      <c r="Z21" s="149"/>
      <c r="AA21" s="149"/>
      <c r="AB21" s="149"/>
      <c r="AC21" s="149"/>
      <c r="AD21" s="149"/>
      <c r="AE21" s="149"/>
      <c r="AF21" s="149"/>
      <c r="AG21" s="149" t="s">
        <v>134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 x14ac:dyDescent="0.25">
      <c r="A22" s="156"/>
      <c r="B22" s="157"/>
      <c r="C22" s="253" t="s">
        <v>158</v>
      </c>
      <c r="D22" s="254"/>
      <c r="E22" s="254"/>
      <c r="F22" s="254"/>
      <c r="G22" s="254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138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5">
      <c r="A23" s="170">
        <v>8</v>
      </c>
      <c r="B23" s="171" t="s">
        <v>159</v>
      </c>
      <c r="C23" s="186" t="s">
        <v>160</v>
      </c>
      <c r="D23" s="172" t="s">
        <v>161</v>
      </c>
      <c r="E23" s="173">
        <v>0.76246999999999998</v>
      </c>
      <c r="F23" s="174"/>
      <c r="G23" s="175">
        <f>ROUND(E23*F23,2)</f>
        <v>0</v>
      </c>
      <c r="H23" s="174">
        <v>0</v>
      </c>
      <c r="I23" s="175">
        <f>ROUND(E23*H23,2)</f>
        <v>0</v>
      </c>
      <c r="J23" s="174">
        <v>28.2</v>
      </c>
      <c r="K23" s="175">
        <f>ROUND(E23*J23,2)</f>
        <v>21.5</v>
      </c>
      <c r="L23" s="175">
        <v>21</v>
      </c>
      <c r="M23" s="175">
        <f>G23*(1+L23/100)</f>
        <v>0</v>
      </c>
      <c r="N23" s="173">
        <v>0</v>
      </c>
      <c r="O23" s="173">
        <f>ROUND(E23*N23,2)</f>
        <v>0</v>
      </c>
      <c r="P23" s="173">
        <v>0</v>
      </c>
      <c r="Q23" s="173">
        <f>ROUND(E23*P23,2)</f>
        <v>0</v>
      </c>
      <c r="R23" s="175" t="s">
        <v>151</v>
      </c>
      <c r="S23" s="175" t="s">
        <v>131</v>
      </c>
      <c r="T23" s="176" t="s">
        <v>131</v>
      </c>
      <c r="U23" s="159">
        <v>0</v>
      </c>
      <c r="V23" s="159">
        <f>ROUND(E23*U23,2)</f>
        <v>0</v>
      </c>
      <c r="W23" s="159"/>
      <c r="X23" s="159" t="s">
        <v>132</v>
      </c>
      <c r="Y23" s="159" t="s">
        <v>133</v>
      </c>
      <c r="Z23" s="149"/>
      <c r="AA23" s="149"/>
      <c r="AB23" s="149"/>
      <c r="AC23" s="149"/>
      <c r="AD23" s="149"/>
      <c r="AE23" s="149"/>
      <c r="AF23" s="149"/>
      <c r="AG23" s="149" t="s">
        <v>134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2" x14ac:dyDescent="0.25">
      <c r="A24" s="156"/>
      <c r="B24" s="157"/>
      <c r="C24" s="187" t="s">
        <v>162</v>
      </c>
      <c r="D24" s="160"/>
      <c r="E24" s="161">
        <v>0.76246999999999998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9"/>
      <c r="AA24" s="149"/>
      <c r="AB24" s="149"/>
      <c r="AC24" s="149"/>
      <c r="AD24" s="149"/>
      <c r="AE24" s="149"/>
      <c r="AF24" s="149"/>
      <c r="AG24" s="149" t="s">
        <v>148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5">
      <c r="A25" s="178">
        <v>9</v>
      </c>
      <c r="B25" s="179" t="s">
        <v>163</v>
      </c>
      <c r="C25" s="188" t="s">
        <v>164</v>
      </c>
      <c r="D25" s="180" t="s">
        <v>165</v>
      </c>
      <c r="E25" s="181">
        <v>0.34399999999999997</v>
      </c>
      <c r="F25" s="182"/>
      <c r="G25" s="183">
        <f>ROUND(E25*F25,2)</f>
        <v>0</v>
      </c>
      <c r="H25" s="182">
        <v>0</v>
      </c>
      <c r="I25" s="183">
        <f>ROUND(E25*H25,2)</f>
        <v>0</v>
      </c>
      <c r="J25" s="182">
        <v>0</v>
      </c>
      <c r="K25" s="183">
        <f>ROUND(E25*J25,2)</f>
        <v>0</v>
      </c>
      <c r="L25" s="183">
        <v>21</v>
      </c>
      <c r="M25" s="183">
        <f>G25*(1+L25/100)</f>
        <v>0</v>
      </c>
      <c r="N25" s="181">
        <v>0</v>
      </c>
      <c r="O25" s="181">
        <f>ROUND(E25*N25,2)</f>
        <v>0</v>
      </c>
      <c r="P25" s="181">
        <v>0</v>
      </c>
      <c r="Q25" s="181">
        <f>ROUND(E25*P25,2)</f>
        <v>0</v>
      </c>
      <c r="R25" s="183"/>
      <c r="S25" s="183" t="s">
        <v>166</v>
      </c>
      <c r="T25" s="184" t="s">
        <v>167</v>
      </c>
      <c r="U25" s="159">
        <v>0</v>
      </c>
      <c r="V25" s="159">
        <f>ROUND(E25*U25,2)</f>
        <v>0</v>
      </c>
      <c r="W25" s="159"/>
      <c r="X25" s="159" t="s">
        <v>132</v>
      </c>
      <c r="Y25" s="159" t="s">
        <v>133</v>
      </c>
      <c r="Z25" s="149"/>
      <c r="AA25" s="149"/>
      <c r="AB25" s="149"/>
      <c r="AC25" s="149"/>
      <c r="AD25" s="149"/>
      <c r="AE25" s="149"/>
      <c r="AF25" s="149"/>
      <c r="AG25" s="149" t="s">
        <v>134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5">
      <c r="A26" s="170">
        <v>10</v>
      </c>
      <c r="B26" s="171" t="s">
        <v>168</v>
      </c>
      <c r="C26" s="186" t="s">
        <v>169</v>
      </c>
      <c r="D26" s="172" t="s">
        <v>161</v>
      </c>
      <c r="E26" s="173">
        <v>4.0129999999999999E-2</v>
      </c>
      <c r="F26" s="174"/>
      <c r="G26" s="175">
        <f>ROUND(E26*F26,2)</f>
        <v>0</v>
      </c>
      <c r="H26" s="174">
        <v>0</v>
      </c>
      <c r="I26" s="175">
        <f>ROUND(E26*H26,2)</f>
        <v>0</v>
      </c>
      <c r="J26" s="174">
        <v>330.5</v>
      </c>
      <c r="K26" s="175">
        <f>ROUND(E26*J26,2)</f>
        <v>13.26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</v>
      </c>
      <c r="Q26" s="173">
        <f>ROUND(E26*P26,2)</f>
        <v>0</v>
      </c>
      <c r="R26" s="175" t="s">
        <v>151</v>
      </c>
      <c r="S26" s="175" t="s">
        <v>131</v>
      </c>
      <c r="T26" s="176" t="s">
        <v>131</v>
      </c>
      <c r="U26" s="159">
        <v>0.49</v>
      </c>
      <c r="V26" s="159">
        <f>ROUND(E26*U26,2)</f>
        <v>0.02</v>
      </c>
      <c r="W26" s="159"/>
      <c r="X26" s="159" t="s">
        <v>170</v>
      </c>
      <c r="Y26" s="159" t="s">
        <v>133</v>
      </c>
      <c r="Z26" s="149"/>
      <c r="AA26" s="149"/>
      <c r="AB26" s="149"/>
      <c r="AC26" s="149"/>
      <c r="AD26" s="149"/>
      <c r="AE26" s="149"/>
      <c r="AF26" s="149"/>
      <c r="AG26" s="149" t="s">
        <v>171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2" x14ac:dyDescent="0.25">
      <c r="A27" s="156"/>
      <c r="B27" s="157"/>
      <c r="C27" s="253" t="s">
        <v>172</v>
      </c>
      <c r="D27" s="254"/>
      <c r="E27" s="254"/>
      <c r="F27" s="254"/>
      <c r="G27" s="254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138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5">
      <c r="A28" s="178">
        <v>11</v>
      </c>
      <c r="B28" s="179" t="s">
        <v>173</v>
      </c>
      <c r="C28" s="188" t="s">
        <v>174</v>
      </c>
      <c r="D28" s="180" t="s">
        <v>161</v>
      </c>
      <c r="E28" s="181">
        <v>4.0129999999999999E-2</v>
      </c>
      <c r="F28" s="182"/>
      <c r="G28" s="183">
        <f>ROUND(E28*F28,2)</f>
        <v>0</v>
      </c>
      <c r="H28" s="182">
        <v>0</v>
      </c>
      <c r="I28" s="183">
        <f>ROUND(E28*H28,2)</f>
        <v>0</v>
      </c>
      <c r="J28" s="182">
        <v>1725</v>
      </c>
      <c r="K28" s="183">
        <f>ROUND(E28*J28,2)</f>
        <v>69.22</v>
      </c>
      <c r="L28" s="183">
        <v>21</v>
      </c>
      <c r="M28" s="183">
        <f>G28*(1+L28/100)</f>
        <v>0</v>
      </c>
      <c r="N28" s="181">
        <v>0</v>
      </c>
      <c r="O28" s="181">
        <f>ROUND(E28*N28,2)</f>
        <v>0</v>
      </c>
      <c r="P28" s="181">
        <v>0</v>
      </c>
      <c r="Q28" s="181">
        <f>ROUND(E28*P28,2)</f>
        <v>0</v>
      </c>
      <c r="R28" s="183" t="s">
        <v>151</v>
      </c>
      <c r="S28" s="183" t="s">
        <v>175</v>
      </c>
      <c r="T28" s="184" t="s">
        <v>175</v>
      </c>
      <c r="U28" s="159">
        <v>0</v>
      </c>
      <c r="V28" s="159">
        <f>ROUND(E28*U28,2)</f>
        <v>0</v>
      </c>
      <c r="W28" s="159"/>
      <c r="X28" s="159" t="s">
        <v>170</v>
      </c>
      <c r="Y28" s="159" t="s">
        <v>133</v>
      </c>
      <c r="Z28" s="149"/>
      <c r="AA28" s="149"/>
      <c r="AB28" s="149"/>
      <c r="AC28" s="149"/>
      <c r="AD28" s="149"/>
      <c r="AE28" s="149"/>
      <c r="AF28" s="149"/>
      <c r="AG28" s="149" t="s">
        <v>171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5">
      <c r="A29" s="170">
        <v>12</v>
      </c>
      <c r="B29" s="171" t="s">
        <v>176</v>
      </c>
      <c r="C29" s="186" t="s">
        <v>177</v>
      </c>
      <c r="D29" s="172" t="s">
        <v>161</v>
      </c>
      <c r="E29" s="173">
        <v>4.0129999999999999E-2</v>
      </c>
      <c r="F29" s="174"/>
      <c r="G29" s="175">
        <f>ROUND(E29*F29,2)</f>
        <v>0</v>
      </c>
      <c r="H29" s="174">
        <v>0</v>
      </c>
      <c r="I29" s="175">
        <f>ROUND(E29*H29,2)</f>
        <v>0</v>
      </c>
      <c r="J29" s="174">
        <v>14</v>
      </c>
      <c r="K29" s="175">
        <f>ROUND(E29*J29,2)</f>
        <v>0.56000000000000005</v>
      </c>
      <c r="L29" s="175">
        <v>21</v>
      </c>
      <c r="M29" s="175">
        <f>G29*(1+L29/100)</f>
        <v>0</v>
      </c>
      <c r="N29" s="173">
        <v>0</v>
      </c>
      <c r="O29" s="173">
        <f>ROUND(E29*N29,2)</f>
        <v>0</v>
      </c>
      <c r="P29" s="173">
        <v>0</v>
      </c>
      <c r="Q29" s="173">
        <f>ROUND(E29*P29,2)</f>
        <v>0</v>
      </c>
      <c r="R29" s="175" t="s">
        <v>178</v>
      </c>
      <c r="S29" s="175" t="s">
        <v>131</v>
      </c>
      <c r="T29" s="176" t="s">
        <v>131</v>
      </c>
      <c r="U29" s="159">
        <v>0.01</v>
      </c>
      <c r="V29" s="159">
        <f>ROUND(E29*U29,2)</f>
        <v>0</v>
      </c>
      <c r="W29" s="159"/>
      <c r="X29" s="159" t="s">
        <v>170</v>
      </c>
      <c r="Y29" s="159" t="s">
        <v>133</v>
      </c>
      <c r="Z29" s="149"/>
      <c r="AA29" s="149"/>
      <c r="AB29" s="149"/>
      <c r="AC29" s="149"/>
      <c r="AD29" s="149"/>
      <c r="AE29" s="149"/>
      <c r="AF29" s="149"/>
      <c r="AG29" s="149" t="s">
        <v>171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2" x14ac:dyDescent="0.25">
      <c r="A30" s="156"/>
      <c r="B30" s="157"/>
      <c r="C30" s="249" t="s">
        <v>179</v>
      </c>
      <c r="D30" s="250"/>
      <c r="E30" s="250"/>
      <c r="F30" s="250"/>
      <c r="G30" s="250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136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x14ac:dyDescent="0.25">
      <c r="A31" s="163" t="s">
        <v>125</v>
      </c>
      <c r="B31" s="164" t="s">
        <v>78</v>
      </c>
      <c r="C31" s="185" t="s">
        <v>79</v>
      </c>
      <c r="D31" s="165"/>
      <c r="E31" s="166"/>
      <c r="F31" s="167"/>
      <c r="G31" s="167">
        <f>SUMIF(AG32:AG33,"&lt;&gt;NOR",G32:G33)</f>
        <v>0</v>
      </c>
      <c r="H31" s="167"/>
      <c r="I31" s="167">
        <f>SUM(I32:I33)</f>
        <v>136.5</v>
      </c>
      <c r="J31" s="167"/>
      <c r="K31" s="167">
        <f>SUM(K32:K33)</f>
        <v>520.5</v>
      </c>
      <c r="L31" s="167"/>
      <c r="M31" s="167">
        <f>SUM(M32:M33)</f>
        <v>0</v>
      </c>
      <c r="N31" s="166"/>
      <c r="O31" s="166">
        <f>SUM(O32:O33)</f>
        <v>0</v>
      </c>
      <c r="P31" s="166"/>
      <c r="Q31" s="166">
        <f>SUM(Q32:Q33)</f>
        <v>0</v>
      </c>
      <c r="R31" s="167"/>
      <c r="S31" s="167"/>
      <c r="T31" s="168"/>
      <c r="U31" s="162"/>
      <c r="V31" s="162">
        <f>SUM(V32:V33)</f>
        <v>0.81</v>
      </c>
      <c r="W31" s="162"/>
      <c r="X31" s="162"/>
      <c r="Y31" s="162"/>
      <c r="AG31" t="s">
        <v>126</v>
      </c>
    </row>
    <row r="32" spans="1:60" ht="20.399999999999999" outlineLevel="1" x14ac:dyDescent="0.25">
      <c r="A32" s="170">
        <v>13</v>
      </c>
      <c r="B32" s="171" t="s">
        <v>180</v>
      </c>
      <c r="C32" s="186" t="s">
        <v>181</v>
      </c>
      <c r="D32" s="172" t="s">
        <v>141</v>
      </c>
      <c r="E32" s="173">
        <v>6</v>
      </c>
      <c r="F32" s="174"/>
      <c r="G32" s="175">
        <f>ROUND(E32*F32,2)</f>
        <v>0</v>
      </c>
      <c r="H32" s="174">
        <v>22.75</v>
      </c>
      <c r="I32" s="175">
        <f>ROUND(E32*H32,2)</f>
        <v>136.5</v>
      </c>
      <c r="J32" s="174">
        <v>86.75</v>
      </c>
      <c r="K32" s="175">
        <f>ROUND(E32*J32,2)</f>
        <v>520.5</v>
      </c>
      <c r="L32" s="175">
        <v>21</v>
      </c>
      <c r="M32" s="175">
        <f>G32*(1+L32/100)</f>
        <v>0</v>
      </c>
      <c r="N32" s="173">
        <v>3.0000000000000001E-5</v>
      </c>
      <c r="O32" s="173">
        <f>ROUND(E32*N32,2)</f>
        <v>0</v>
      </c>
      <c r="P32" s="173">
        <v>0</v>
      </c>
      <c r="Q32" s="173">
        <f>ROUND(E32*P32,2)</f>
        <v>0</v>
      </c>
      <c r="R32" s="175" t="s">
        <v>182</v>
      </c>
      <c r="S32" s="175" t="s">
        <v>131</v>
      </c>
      <c r="T32" s="176" t="s">
        <v>131</v>
      </c>
      <c r="U32" s="159">
        <v>0.13500000000000001</v>
      </c>
      <c r="V32" s="159">
        <f>ROUND(E32*U32,2)</f>
        <v>0.81</v>
      </c>
      <c r="W32" s="159"/>
      <c r="X32" s="159" t="s">
        <v>132</v>
      </c>
      <c r="Y32" s="159" t="s">
        <v>133</v>
      </c>
      <c r="Z32" s="149"/>
      <c r="AA32" s="149"/>
      <c r="AB32" s="149"/>
      <c r="AC32" s="149"/>
      <c r="AD32" s="149"/>
      <c r="AE32" s="149"/>
      <c r="AF32" s="149"/>
      <c r="AG32" s="149" t="s">
        <v>134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2" x14ac:dyDescent="0.25">
      <c r="A33" s="156"/>
      <c r="B33" s="157"/>
      <c r="C33" s="253" t="s">
        <v>183</v>
      </c>
      <c r="D33" s="254"/>
      <c r="E33" s="254"/>
      <c r="F33" s="254"/>
      <c r="G33" s="254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138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x14ac:dyDescent="0.25">
      <c r="A34" s="163" t="s">
        <v>125</v>
      </c>
      <c r="B34" s="164" t="s">
        <v>80</v>
      </c>
      <c r="C34" s="185" t="s">
        <v>81</v>
      </c>
      <c r="D34" s="165"/>
      <c r="E34" s="166"/>
      <c r="F34" s="167"/>
      <c r="G34" s="167">
        <f>SUMIF(AG35:AG35,"&lt;&gt;NOR",G35:G35)</f>
        <v>0</v>
      </c>
      <c r="H34" s="167"/>
      <c r="I34" s="167">
        <f>SUM(I35:I35)</f>
        <v>0</v>
      </c>
      <c r="J34" s="167"/>
      <c r="K34" s="167">
        <f>SUM(K35:K35)</f>
        <v>16512</v>
      </c>
      <c r="L34" s="167"/>
      <c r="M34" s="167">
        <f>SUM(M35:M35)</f>
        <v>0</v>
      </c>
      <c r="N34" s="166"/>
      <c r="O34" s="166">
        <f>SUM(O35:O35)</f>
        <v>0</v>
      </c>
      <c r="P34" s="166"/>
      <c r="Q34" s="166">
        <f>SUM(Q35:Q35)</f>
        <v>0</v>
      </c>
      <c r="R34" s="167"/>
      <c r="S34" s="167"/>
      <c r="T34" s="168"/>
      <c r="U34" s="162"/>
      <c r="V34" s="162">
        <f>SUM(V35:V35)</f>
        <v>24</v>
      </c>
      <c r="W34" s="162"/>
      <c r="X34" s="162"/>
      <c r="Y34" s="162"/>
      <c r="AG34" t="s">
        <v>126</v>
      </c>
    </row>
    <row r="35" spans="1:60" outlineLevel="1" x14ac:dyDescent="0.25">
      <c r="A35" s="178">
        <v>14</v>
      </c>
      <c r="B35" s="179" t="s">
        <v>184</v>
      </c>
      <c r="C35" s="188" t="s">
        <v>185</v>
      </c>
      <c r="D35" s="180" t="s">
        <v>186</v>
      </c>
      <c r="E35" s="181">
        <v>24</v>
      </c>
      <c r="F35" s="182"/>
      <c r="G35" s="183">
        <f>ROUND(E35*F35,2)</f>
        <v>0</v>
      </c>
      <c r="H35" s="182">
        <v>0</v>
      </c>
      <c r="I35" s="183">
        <f>ROUND(E35*H35,2)</f>
        <v>0</v>
      </c>
      <c r="J35" s="182">
        <v>688</v>
      </c>
      <c r="K35" s="183">
        <f>ROUND(E35*J35,2)</f>
        <v>16512</v>
      </c>
      <c r="L35" s="183">
        <v>21</v>
      </c>
      <c r="M35" s="183">
        <f>G35*(1+L35/100)</f>
        <v>0</v>
      </c>
      <c r="N35" s="181">
        <v>0</v>
      </c>
      <c r="O35" s="181">
        <f>ROUND(E35*N35,2)</f>
        <v>0</v>
      </c>
      <c r="P35" s="181">
        <v>0</v>
      </c>
      <c r="Q35" s="181">
        <f>ROUND(E35*P35,2)</f>
        <v>0</v>
      </c>
      <c r="R35" s="183" t="s">
        <v>187</v>
      </c>
      <c r="S35" s="183" t="s">
        <v>131</v>
      </c>
      <c r="T35" s="184" t="s">
        <v>131</v>
      </c>
      <c r="U35" s="159">
        <v>1</v>
      </c>
      <c r="V35" s="159">
        <f>ROUND(E35*U35,2)</f>
        <v>24</v>
      </c>
      <c r="W35" s="159"/>
      <c r="X35" s="159" t="s">
        <v>188</v>
      </c>
      <c r="Y35" s="159" t="s">
        <v>133</v>
      </c>
      <c r="Z35" s="149"/>
      <c r="AA35" s="149"/>
      <c r="AB35" s="149"/>
      <c r="AC35" s="149"/>
      <c r="AD35" s="149"/>
      <c r="AE35" s="149"/>
      <c r="AF35" s="149"/>
      <c r="AG35" s="149" t="s">
        <v>189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x14ac:dyDescent="0.25">
      <c r="A36" s="163" t="s">
        <v>125</v>
      </c>
      <c r="B36" s="164" t="s">
        <v>82</v>
      </c>
      <c r="C36" s="185" t="s">
        <v>83</v>
      </c>
      <c r="D36" s="165"/>
      <c r="E36" s="166"/>
      <c r="F36" s="167"/>
      <c r="G36" s="167">
        <f>SUMIF(AG37:AG46,"&lt;&gt;NOR",G37:G46)</f>
        <v>0</v>
      </c>
      <c r="H36" s="167"/>
      <c r="I36" s="167">
        <f>SUM(I37:I46)</f>
        <v>32642.899999999998</v>
      </c>
      <c r="J36" s="167"/>
      <c r="K36" s="167">
        <f>SUM(K37:K46)</f>
        <v>29924.020000000004</v>
      </c>
      <c r="L36" s="167"/>
      <c r="M36" s="167">
        <f>SUM(M37:M46)</f>
        <v>0</v>
      </c>
      <c r="N36" s="166"/>
      <c r="O36" s="166">
        <f>SUM(O37:O46)</f>
        <v>0.09</v>
      </c>
      <c r="P36" s="166"/>
      <c r="Q36" s="166">
        <f>SUM(Q37:Q46)</f>
        <v>0</v>
      </c>
      <c r="R36" s="167"/>
      <c r="S36" s="167"/>
      <c r="T36" s="168"/>
      <c r="U36" s="162"/>
      <c r="V36" s="162">
        <f>SUM(V37:V46)</f>
        <v>36.94</v>
      </c>
      <c r="W36" s="162"/>
      <c r="X36" s="162"/>
      <c r="Y36" s="162"/>
      <c r="AG36" t="s">
        <v>126</v>
      </c>
    </row>
    <row r="37" spans="1:60" ht="20.399999999999999" outlineLevel="1" x14ac:dyDescent="0.25">
      <c r="A37" s="170">
        <v>15</v>
      </c>
      <c r="B37" s="171" t="s">
        <v>190</v>
      </c>
      <c r="C37" s="186" t="s">
        <v>191</v>
      </c>
      <c r="D37" s="172" t="s">
        <v>141</v>
      </c>
      <c r="E37" s="173">
        <v>35</v>
      </c>
      <c r="F37" s="174"/>
      <c r="G37" s="175">
        <f>ROUND(E37*F37,2)</f>
        <v>0</v>
      </c>
      <c r="H37" s="174">
        <v>279.47000000000003</v>
      </c>
      <c r="I37" s="175">
        <f>ROUND(E37*H37,2)</f>
        <v>9781.4500000000007</v>
      </c>
      <c r="J37" s="174">
        <v>222.53</v>
      </c>
      <c r="K37" s="175">
        <f>ROUND(E37*J37,2)</f>
        <v>7788.55</v>
      </c>
      <c r="L37" s="175">
        <v>21</v>
      </c>
      <c r="M37" s="175">
        <f>G37*(1+L37/100)</f>
        <v>0</v>
      </c>
      <c r="N37" s="173">
        <v>7.6000000000000004E-4</v>
      </c>
      <c r="O37" s="173">
        <f>ROUND(E37*N37,2)</f>
        <v>0.03</v>
      </c>
      <c r="P37" s="173">
        <v>0</v>
      </c>
      <c r="Q37" s="173">
        <f>ROUND(E37*P37,2)</f>
        <v>0</v>
      </c>
      <c r="R37" s="175" t="s">
        <v>192</v>
      </c>
      <c r="S37" s="175" t="s">
        <v>131</v>
      </c>
      <c r="T37" s="176" t="s">
        <v>131</v>
      </c>
      <c r="U37" s="159">
        <v>0.29737999999999998</v>
      </c>
      <c r="V37" s="159">
        <f>ROUND(E37*U37,2)</f>
        <v>10.41</v>
      </c>
      <c r="W37" s="159"/>
      <c r="X37" s="159" t="s">
        <v>132</v>
      </c>
      <c r="Y37" s="159" t="s">
        <v>133</v>
      </c>
      <c r="Z37" s="149"/>
      <c r="AA37" s="149"/>
      <c r="AB37" s="149"/>
      <c r="AC37" s="149"/>
      <c r="AD37" s="149"/>
      <c r="AE37" s="149"/>
      <c r="AF37" s="149"/>
      <c r="AG37" s="149" t="s">
        <v>134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2" x14ac:dyDescent="0.25">
      <c r="A38" s="156"/>
      <c r="B38" s="157"/>
      <c r="C38" s="249" t="s">
        <v>193</v>
      </c>
      <c r="D38" s="250"/>
      <c r="E38" s="250"/>
      <c r="F38" s="250"/>
      <c r="G38" s="250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136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2" x14ac:dyDescent="0.25">
      <c r="A39" s="156"/>
      <c r="B39" s="157"/>
      <c r="C39" s="251" t="s">
        <v>194</v>
      </c>
      <c r="D39" s="252"/>
      <c r="E39" s="252"/>
      <c r="F39" s="252"/>
      <c r="G39" s="252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138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0.399999999999999" outlineLevel="1" x14ac:dyDescent="0.25">
      <c r="A40" s="170">
        <v>16</v>
      </c>
      <c r="B40" s="171" t="s">
        <v>195</v>
      </c>
      <c r="C40" s="186" t="s">
        <v>196</v>
      </c>
      <c r="D40" s="172" t="s">
        <v>141</v>
      </c>
      <c r="E40" s="173">
        <v>65</v>
      </c>
      <c r="F40" s="174"/>
      <c r="G40" s="175">
        <f>ROUND(E40*F40,2)</f>
        <v>0</v>
      </c>
      <c r="H40" s="174">
        <v>339.89</v>
      </c>
      <c r="I40" s="175">
        <f>ROUND(E40*H40,2)</f>
        <v>22092.85</v>
      </c>
      <c r="J40" s="174">
        <v>230.11</v>
      </c>
      <c r="K40" s="175">
        <f>ROUND(E40*J40,2)</f>
        <v>14957.15</v>
      </c>
      <c r="L40" s="175">
        <v>21</v>
      </c>
      <c r="M40" s="175">
        <f>G40*(1+L40/100)</f>
        <v>0</v>
      </c>
      <c r="N40" s="173">
        <v>8.8999999999999995E-4</v>
      </c>
      <c r="O40" s="173">
        <f>ROUND(E40*N40,2)</f>
        <v>0.06</v>
      </c>
      <c r="P40" s="173">
        <v>0</v>
      </c>
      <c r="Q40" s="173">
        <f>ROUND(E40*P40,2)</f>
        <v>0</v>
      </c>
      <c r="R40" s="175" t="s">
        <v>192</v>
      </c>
      <c r="S40" s="175" t="s">
        <v>131</v>
      </c>
      <c r="T40" s="176" t="s">
        <v>131</v>
      </c>
      <c r="U40" s="159">
        <v>0.30737999999999999</v>
      </c>
      <c r="V40" s="159">
        <f>ROUND(E40*U40,2)</f>
        <v>19.98</v>
      </c>
      <c r="W40" s="159"/>
      <c r="X40" s="159" t="s">
        <v>132</v>
      </c>
      <c r="Y40" s="159" t="s">
        <v>133</v>
      </c>
      <c r="Z40" s="149"/>
      <c r="AA40" s="149"/>
      <c r="AB40" s="149"/>
      <c r="AC40" s="149"/>
      <c r="AD40" s="149"/>
      <c r="AE40" s="149"/>
      <c r="AF40" s="149"/>
      <c r="AG40" s="149" t="s">
        <v>134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2" x14ac:dyDescent="0.25">
      <c r="A41" s="156"/>
      <c r="B41" s="157"/>
      <c r="C41" s="249" t="s">
        <v>193</v>
      </c>
      <c r="D41" s="250"/>
      <c r="E41" s="250"/>
      <c r="F41" s="250"/>
      <c r="G41" s="250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9"/>
      <c r="AA41" s="149"/>
      <c r="AB41" s="149"/>
      <c r="AC41" s="149"/>
      <c r="AD41" s="149"/>
      <c r="AE41" s="149"/>
      <c r="AF41" s="149"/>
      <c r="AG41" s="149" t="s">
        <v>136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 x14ac:dyDescent="0.25">
      <c r="A42" s="156"/>
      <c r="B42" s="157"/>
      <c r="C42" s="251" t="s">
        <v>194</v>
      </c>
      <c r="D42" s="252"/>
      <c r="E42" s="252"/>
      <c r="F42" s="252"/>
      <c r="G42" s="252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138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5">
      <c r="A43" s="178">
        <v>17</v>
      </c>
      <c r="B43" s="179" t="s">
        <v>197</v>
      </c>
      <c r="C43" s="188" t="s">
        <v>198</v>
      </c>
      <c r="D43" s="180" t="s">
        <v>129</v>
      </c>
      <c r="E43" s="181">
        <v>20</v>
      </c>
      <c r="F43" s="182"/>
      <c r="G43" s="183">
        <f>ROUND(E43*F43,2)</f>
        <v>0</v>
      </c>
      <c r="H43" s="182">
        <v>37.03</v>
      </c>
      <c r="I43" s="183">
        <f>ROUND(E43*H43,2)</f>
        <v>740.6</v>
      </c>
      <c r="J43" s="182">
        <v>151.47</v>
      </c>
      <c r="K43" s="183">
        <f>ROUND(E43*J43,2)</f>
        <v>3029.4</v>
      </c>
      <c r="L43" s="183">
        <v>21</v>
      </c>
      <c r="M43" s="183">
        <f>G43*(1+L43/100)</f>
        <v>0</v>
      </c>
      <c r="N43" s="181">
        <v>0</v>
      </c>
      <c r="O43" s="181">
        <f>ROUND(E43*N43,2)</f>
        <v>0</v>
      </c>
      <c r="P43" s="181">
        <v>0</v>
      </c>
      <c r="Q43" s="181">
        <f>ROUND(E43*P43,2)</f>
        <v>0</v>
      </c>
      <c r="R43" s="183" t="s">
        <v>192</v>
      </c>
      <c r="S43" s="183" t="s">
        <v>131</v>
      </c>
      <c r="T43" s="184" t="s">
        <v>131</v>
      </c>
      <c r="U43" s="159">
        <v>0.22</v>
      </c>
      <c r="V43" s="159">
        <f>ROUND(E43*U43,2)</f>
        <v>4.4000000000000004</v>
      </c>
      <c r="W43" s="159"/>
      <c r="X43" s="159" t="s">
        <v>132</v>
      </c>
      <c r="Y43" s="159" t="s">
        <v>133</v>
      </c>
      <c r="Z43" s="149"/>
      <c r="AA43" s="149"/>
      <c r="AB43" s="149"/>
      <c r="AC43" s="149"/>
      <c r="AD43" s="149"/>
      <c r="AE43" s="149"/>
      <c r="AF43" s="149"/>
      <c r="AG43" s="149" t="s">
        <v>134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5">
      <c r="A44" s="170">
        <v>18</v>
      </c>
      <c r="B44" s="171" t="s">
        <v>199</v>
      </c>
      <c r="C44" s="186" t="s">
        <v>200</v>
      </c>
      <c r="D44" s="172" t="s">
        <v>141</v>
      </c>
      <c r="E44" s="173">
        <v>100</v>
      </c>
      <c r="F44" s="174"/>
      <c r="G44" s="175">
        <f>ROUND(E44*F44,2)</f>
        <v>0</v>
      </c>
      <c r="H44" s="174">
        <v>0.28000000000000003</v>
      </c>
      <c r="I44" s="175">
        <f>ROUND(E44*H44,2)</f>
        <v>28</v>
      </c>
      <c r="J44" s="174">
        <v>15.12</v>
      </c>
      <c r="K44" s="175">
        <f>ROUND(E44*J44,2)</f>
        <v>1512</v>
      </c>
      <c r="L44" s="175">
        <v>21</v>
      </c>
      <c r="M44" s="175">
        <f>G44*(1+L44/100)</f>
        <v>0</v>
      </c>
      <c r="N44" s="173">
        <v>0</v>
      </c>
      <c r="O44" s="173">
        <f>ROUND(E44*N44,2)</f>
        <v>0</v>
      </c>
      <c r="P44" s="173">
        <v>0</v>
      </c>
      <c r="Q44" s="173">
        <f>ROUND(E44*P44,2)</f>
        <v>0</v>
      </c>
      <c r="R44" s="175" t="s">
        <v>192</v>
      </c>
      <c r="S44" s="175" t="s">
        <v>131</v>
      </c>
      <c r="T44" s="176" t="s">
        <v>131</v>
      </c>
      <c r="U44" s="159">
        <v>2.1499999999999998E-2</v>
      </c>
      <c r="V44" s="159">
        <f>ROUND(E44*U44,2)</f>
        <v>2.15</v>
      </c>
      <c r="W44" s="159"/>
      <c r="X44" s="159" t="s">
        <v>132</v>
      </c>
      <c r="Y44" s="159" t="s">
        <v>133</v>
      </c>
      <c r="Z44" s="149"/>
      <c r="AA44" s="149"/>
      <c r="AB44" s="149"/>
      <c r="AC44" s="149"/>
      <c r="AD44" s="149"/>
      <c r="AE44" s="149"/>
      <c r="AF44" s="149"/>
      <c r="AG44" s="149" t="s">
        <v>134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2" x14ac:dyDescent="0.25">
      <c r="A45" s="156"/>
      <c r="B45" s="157"/>
      <c r="C45" s="253" t="s">
        <v>201</v>
      </c>
      <c r="D45" s="254"/>
      <c r="E45" s="254"/>
      <c r="F45" s="254"/>
      <c r="G45" s="254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9"/>
      <c r="AA45" s="149"/>
      <c r="AB45" s="149"/>
      <c r="AC45" s="149"/>
      <c r="AD45" s="149"/>
      <c r="AE45" s="149"/>
      <c r="AF45" s="149"/>
      <c r="AG45" s="149" t="s">
        <v>138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5">
      <c r="A46" s="178">
        <v>19</v>
      </c>
      <c r="B46" s="179" t="s">
        <v>202</v>
      </c>
      <c r="C46" s="188" t="s">
        <v>203</v>
      </c>
      <c r="D46" s="180" t="s">
        <v>0</v>
      </c>
      <c r="E46" s="181">
        <v>599.29999999999995</v>
      </c>
      <c r="F46" s="182"/>
      <c r="G46" s="183">
        <f>ROUND(E46*F46,2)</f>
        <v>0</v>
      </c>
      <c r="H46" s="182">
        <v>0</v>
      </c>
      <c r="I46" s="183">
        <f>ROUND(E46*H46,2)</f>
        <v>0</v>
      </c>
      <c r="J46" s="182">
        <v>4.4000000000000004</v>
      </c>
      <c r="K46" s="183">
        <f>ROUND(E46*J46,2)</f>
        <v>2636.92</v>
      </c>
      <c r="L46" s="183">
        <v>21</v>
      </c>
      <c r="M46" s="183">
        <f>G46*(1+L46/100)</f>
        <v>0</v>
      </c>
      <c r="N46" s="181">
        <v>0</v>
      </c>
      <c r="O46" s="181">
        <f>ROUND(E46*N46,2)</f>
        <v>0</v>
      </c>
      <c r="P46" s="181">
        <v>0</v>
      </c>
      <c r="Q46" s="181">
        <f>ROUND(E46*P46,2)</f>
        <v>0</v>
      </c>
      <c r="R46" s="183" t="s">
        <v>192</v>
      </c>
      <c r="S46" s="183" t="s">
        <v>131</v>
      </c>
      <c r="T46" s="184" t="s">
        <v>131</v>
      </c>
      <c r="U46" s="159">
        <v>0</v>
      </c>
      <c r="V46" s="159">
        <f>ROUND(E46*U46,2)</f>
        <v>0</v>
      </c>
      <c r="W46" s="159"/>
      <c r="X46" s="159" t="s">
        <v>204</v>
      </c>
      <c r="Y46" s="159" t="s">
        <v>133</v>
      </c>
      <c r="Z46" s="149"/>
      <c r="AA46" s="149"/>
      <c r="AB46" s="149"/>
      <c r="AC46" s="149"/>
      <c r="AD46" s="149"/>
      <c r="AE46" s="149"/>
      <c r="AF46" s="149"/>
      <c r="AG46" s="149" t="s">
        <v>205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x14ac:dyDescent="0.25">
      <c r="A47" s="163" t="s">
        <v>125</v>
      </c>
      <c r="B47" s="164" t="s">
        <v>84</v>
      </c>
      <c r="C47" s="185" t="s">
        <v>85</v>
      </c>
      <c r="D47" s="165"/>
      <c r="E47" s="166"/>
      <c r="F47" s="167"/>
      <c r="G47" s="167">
        <f>SUMIF(AG48:AG52,"&lt;&gt;NOR",G48:G52)</f>
        <v>0</v>
      </c>
      <c r="H47" s="167"/>
      <c r="I47" s="167">
        <f>SUM(I48:I52)</f>
        <v>17318.899999999998</v>
      </c>
      <c r="J47" s="167"/>
      <c r="K47" s="167">
        <f>SUM(K48:K52)</f>
        <v>4816.8399999999992</v>
      </c>
      <c r="L47" s="167"/>
      <c r="M47" s="167">
        <f>SUM(M48:M52)</f>
        <v>0</v>
      </c>
      <c r="N47" s="166"/>
      <c r="O47" s="166">
        <f>SUM(O48:O52)</f>
        <v>0</v>
      </c>
      <c r="P47" s="166"/>
      <c r="Q47" s="166">
        <f>SUM(Q48:Q52)</f>
        <v>0.01</v>
      </c>
      <c r="R47" s="167"/>
      <c r="S47" s="167"/>
      <c r="T47" s="168"/>
      <c r="U47" s="162"/>
      <c r="V47" s="162">
        <f>SUM(V48:V52)</f>
        <v>6.9799999999999995</v>
      </c>
      <c r="W47" s="162"/>
      <c r="X47" s="162"/>
      <c r="Y47" s="162"/>
      <c r="AG47" t="s">
        <v>126</v>
      </c>
    </row>
    <row r="48" spans="1:60" outlineLevel="1" x14ac:dyDescent="0.25">
      <c r="A48" s="178">
        <v>20</v>
      </c>
      <c r="B48" s="179" t="s">
        <v>206</v>
      </c>
      <c r="C48" s="188" t="s">
        <v>207</v>
      </c>
      <c r="D48" s="180" t="s">
        <v>129</v>
      </c>
      <c r="E48" s="181">
        <v>20</v>
      </c>
      <c r="F48" s="182"/>
      <c r="G48" s="183">
        <f>ROUND(E48*F48,2)</f>
        <v>0</v>
      </c>
      <c r="H48" s="182">
        <v>31.97</v>
      </c>
      <c r="I48" s="183">
        <f>ROUND(E48*H48,2)</f>
        <v>639.4</v>
      </c>
      <c r="J48" s="182">
        <v>107.03</v>
      </c>
      <c r="K48" s="183">
        <f>ROUND(E48*J48,2)</f>
        <v>2140.6</v>
      </c>
      <c r="L48" s="183">
        <v>21</v>
      </c>
      <c r="M48" s="183">
        <f>G48*(1+L48/100)</f>
        <v>0</v>
      </c>
      <c r="N48" s="181">
        <v>9.0000000000000006E-5</v>
      </c>
      <c r="O48" s="181">
        <f>ROUND(E48*N48,2)</f>
        <v>0</v>
      </c>
      <c r="P48" s="181">
        <v>4.4999999999999999E-4</v>
      </c>
      <c r="Q48" s="181">
        <f>ROUND(E48*P48,2)</f>
        <v>0.01</v>
      </c>
      <c r="R48" s="183" t="s">
        <v>192</v>
      </c>
      <c r="S48" s="183" t="s">
        <v>131</v>
      </c>
      <c r="T48" s="184" t="s">
        <v>131</v>
      </c>
      <c r="U48" s="159">
        <v>0.16600000000000001</v>
      </c>
      <c r="V48" s="159">
        <f>ROUND(E48*U48,2)</f>
        <v>3.32</v>
      </c>
      <c r="W48" s="159"/>
      <c r="X48" s="159" t="s">
        <v>132</v>
      </c>
      <c r="Y48" s="159" t="s">
        <v>133</v>
      </c>
      <c r="Z48" s="149"/>
      <c r="AA48" s="149"/>
      <c r="AB48" s="149"/>
      <c r="AC48" s="149"/>
      <c r="AD48" s="149"/>
      <c r="AE48" s="149"/>
      <c r="AF48" s="149"/>
      <c r="AG48" s="149" t="s">
        <v>134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5">
      <c r="A49" s="178">
        <v>21</v>
      </c>
      <c r="B49" s="179" t="s">
        <v>208</v>
      </c>
      <c r="C49" s="188" t="s">
        <v>209</v>
      </c>
      <c r="D49" s="180" t="s">
        <v>129</v>
      </c>
      <c r="E49" s="181">
        <v>10</v>
      </c>
      <c r="F49" s="182"/>
      <c r="G49" s="183">
        <f>ROUND(E49*F49,2)</f>
        <v>0</v>
      </c>
      <c r="H49" s="182">
        <v>472.43</v>
      </c>
      <c r="I49" s="183">
        <f>ROUND(E49*H49,2)</f>
        <v>4724.3</v>
      </c>
      <c r="J49" s="182">
        <v>50.57</v>
      </c>
      <c r="K49" s="183">
        <f>ROUND(E49*J49,2)</f>
        <v>505.7</v>
      </c>
      <c r="L49" s="183">
        <v>21</v>
      </c>
      <c r="M49" s="183">
        <f>G49*(1+L49/100)</f>
        <v>0</v>
      </c>
      <c r="N49" s="181">
        <v>1.3999999999999999E-4</v>
      </c>
      <c r="O49" s="181">
        <f>ROUND(E49*N49,2)</f>
        <v>0</v>
      </c>
      <c r="P49" s="181">
        <v>0</v>
      </c>
      <c r="Q49" s="181">
        <f>ROUND(E49*P49,2)</f>
        <v>0</v>
      </c>
      <c r="R49" s="183" t="s">
        <v>192</v>
      </c>
      <c r="S49" s="183" t="s">
        <v>131</v>
      </c>
      <c r="T49" s="184" t="s">
        <v>131</v>
      </c>
      <c r="U49" s="159">
        <v>7.1999999999999995E-2</v>
      </c>
      <c r="V49" s="159">
        <f>ROUND(E49*U49,2)</f>
        <v>0.72</v>
      </c>
      <c r="W49" s="159"/>
      <c r="X49" s="159" t="s">
        <v>132</v>
      </c>
      <c r="Y49" s="159" t="s">
        <v>133</v>
      </c>
      <c r="Z49" s="149"/>
      <c r="AA49" s="149"/>
      <c r="AB49" s="149"/>
      <c r="AC49" s="149"/>
      <c r="AD49" s="149"/>
      <c r="AE49" s="149"/>
      <c r="AF49" s="149"/>
      <c r="AG49" s="149" t="s">
        <v>134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ht="20.399999999999999" outlineLevel="1" x14ac:dyDescent="0.25">
      <c r="A50" s="178">
        <v>22</v>
      </c>
      <c r="B50" s="179" t="s">
        <v>210</v>
      </c>
      <c r="C50" s="188" t="s">
        <v>211</v>
      </c>
      <c r="D50" s="180" t="s">
        <v>129</v>
      </c>
      <c r="E50" s="181">
        <v>10</v>
      </c>
      <c r="F50" s="182"/>
      <c r="G50" s="183">
        <f>ROUND(E50*F50,2)</f>
        <v>0</v>
      </c>
      <c r="H50" s="182">
        <v>935.84</v>
      </c>
      <c r="I50" s="183">
        <f>ROUND(E50*H50,2)</f>
        <v>9358.4</v>
      </c>
      <c r="J50" s="182">
        <v>115.16</v>
      </c>
      <c r="K50" s="183">
        <f>ROUND(E50*J50,2)</f>
        <v>1151.5999999999999</v>
      </c>
      <c r="L50" s="183">
        <v>21</v>
      </c>
      <c r="M50" s="183">
        <f>G50*(1+L50/100)</f>
        <v>0</v>
      </c>
      <c r="N50" s="181">
        <v>4.4999999999999999E-4</v>
      </c>
      <c r="O50" s="181">
        <f>ROUND(E50*N50,2)</f>
        <v>0</v>
      </c>
      <c r="P50" s="181">
        <v>0</v>
      </c>
      <c r="Q50" s="181">
        <f>ROUND(E50*P50,2)</f>
        <v>0</v>
      </c>
      <c r="R50" s="183" t="s">
        <v>192</v>
      </c>
      <c r="S50" s="183" t="s">
        <v>131</v>
      </c>
      <c r="T50" s="184" t="s">
        <v>131</v>
      </c>
      <c r="U50" s="159">
        <v>0.16400000000000001</v>
      </c>
      <c r="V50" s="159">
        <f>ROUND(E50*U50,2)</f>
        <v>1.64</v>
      </c>
      <c r="W50" s="159"/>
      <c r="X50" s="159" t="s">
        <v>132</v>
      </c>
      <c r="Y50" s="159" t="s">
        <v>133</v>
      </c>
      <c r="Z50" s="149"/>
      <c r="AA50" s="149"/>
      <c r="AB50" s="149"/>
      <c r="AC50" s="149"/>
      <c r="AD50" s="149"/>
      <c r="AE50" s="149"/>
      <c r="AF50" s="149"/>
      <c r="AG50" s="149" t="s">
        <v>134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5">
      <c r="A51" s="178">
        <v>23</v>
      </c>
      <c r="B51" s="179" t="s">
        <v>212</v>
      </c>
      <c r="C51" s="188" t="s">
        <v>213</v>
      </c>
      <c r="D51" s="180" t="s">
        <v>129</v>
      </c>
      <c r="E51" s="181">
        <v>20</v>
      </c>
      <c r="F51" s="182"/>
      <c r="G51" s="183">
        <f>ROUND(E51*F51,2)</f>
        <v>0</v>
      </c>
      <c r="H51" s="182">
        <v>129.84</v>
      </c>
      <c r="I51" s="183">
        <f>ROUND(E51*H51,2)</f>
        <v>2596.8000000000002</v>
      </c>
      <c r="J51" s="182">
        <v>45.66</v>
      </c>
      <c r="K51" s="183">
        <f>ROUND(E51*J51,2)</f>
        <v>913.2</v>
      </c>
      <c r="L51" s="183">
        <v>21</v>
      </c>
      <c r="M51" s="183">
        <f>G51*(1+L51/100)</f>
        <v>0</v>
      </c>
      <c r="N51" s="181">
        <v>1.4999999999999999E-4</v>
      </c>
      <c r="O51" s="181">
        <f>ROUND(E51*N51,2)</f>
        <v>0</v>
      </c>
      <c r="P51" s="181">
        <v>0</v>
      </c>
      <c r="Q51" s="181">
        <f>ROUND(E51*P51,2)</f>
        <v>0</v>
      </c>
      <c r="R51" s="183" t="s">
        <v>192</v>
      </c>
      <c r="S51" s="183" t="s">
        <v>131</v>
      </c>
      <c r="T51" s="184" t="s">
        <v>131</v>
      </c>
      <c r="U51" s="159">
        <v>6.5000000000000002E-2</v>
      </c>
      <c r="V51" s="159">
        <f>ROUND(E51*U51,2)</f>
        <v>1.3</v>
      </c>
      <c r="W51" s="159"/>
      <c r="X51" s="159" t="s">
        <v>132</v>
      </c>
      <c r="Y51" s="159" t="s">
        <v>133</v>
      </c>
      <c r="Z51" s="149"/>
      <c r="AA51" s="149"/>
      <c r="AB51" s="149"/>
      <c r="AC51" s="149"/>
      <c r="AD51" s="149"/>
      <c r="AE51" s="149"/>
      <c r="AF51" s="149"/>
      <c r="AG51" s="149" t="s">
        <v>134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5">
      <c r="A52" s="178">
        <v>24</v>
      </c>
      <c r="B52" s="179" t="s">
        <v>214</v>
      </c>
      <c r="C52" s="188" t="s">
        <v>215</v>
      </c>
      <c r="D52" s="180" t="s">
        <v>0</v>
      </c>
      <c r="E52" s="181">
        <v>220.3</v>
      </c>
      <c r="F52" s="182"/>
      <c r="G52" s="183">
        <f>ROUND(E52*F52,2)</f>
        <v>0</v>
      </c>
      <c r="H52" s="182">
        <v>0</v>
      </c>
      <c r="I52" s="183">
        <f>ROUND(E52*H52,2)</f>
        <v>0</v>
      </c>
      <c r="J52" s="182">
        <v>0.48</v>
      </c>
      <c r="K52" s="183">
        <f>ROUND(E52*J52,2)</f>
        <v>105.74</v>
      </c>
      <c r="L52" s="183">
        <v>21</v>
      </c>
      <c r="M52" s="183">
        <f>G52*(1+L52/100)</f>
        <v>0</v>
      </c>
      <c r="N52" s="181">
        <v>0</v>
      </c>
      <c r="O52" s="181">
        <f>ROUND(E52*N52,2)</f>
        <v>0</v>
      </c>
      <c r="P52" s="181">
        <v>0</v>
      </c>
      <c r="Q52" s="181">
        <f>ROUND(E52*P52,2)</f>
        <v>0</v>
      </c>
      <c r="R52" s="183" t="s">
        <v>192</v>
      </c>
      <c r="S52" s="183" t="s">
        <v>131</v>
      </c>
      <c r="T52" s="184" t="s">
        <v>131</v>
      </c>
      <c r="U52" s="159">
        <v>0</v>
      </c>
      <c r="V52" s="159">
        <f>ROUND(E52*U52,2)</f>
        <v>0</v>
      </c>
      <c r="W52" s="159"/>
      <c r="X52" s="159" t="s">
        <v>204</v>
      </c>
      <c r="Y52" s="159" t="s">
        <v>133</v>
      </c>
      <c r="Z52" s="149"/>
      <c r="AA52" s="149"/>
      <c r="AB52" s="149"/>
      <c r="AC52" s="149"/>
      <c r="AD52" s="149"/>
      <c r="AE52" s="149"/>
      <c r="AF52" s="149"/>
      <c r="AG52" s="149" t="s">
        <v>205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x14ac:dyDescent="0.25">
      <c r="A53" s="163" t="s">
        <v>125</v>
      </c>
      <c r="B53" s="164" t="s">
        <v>86</v>
      </c>
      <c r="C53" s="185" t="s">
        <v>87</v>
      </c>
      <c r="D53" s="165"/>
      <c r="E53" s="166"/>
      <c r="F53" s="167"/>
      <c r="G53" s="167">
        <f>SUMIF(AG54:AG78,"&lt;&gt;NOR",G54:G78)</f>
        <v>0</v>
      </c>
      <c r="H53" s="167"/>
      <c r="I53" s="167">
        <f>SUM(I54:I78)</f>
        <v>63721.799999999996</v>
      </c>
      <c r="J53" s="167"/>
      <c r="K53" s="167">
        <f>SUM(K54:K78)</f>
        <v>19605.77</v>
      </c>
      <c r="L53" s="167"/>
      <c r="M53" s="167">
        <f>SUM(M54:M78)</f>
        <v>0</v>
      </c>
      <c r="N53" s="166"/>
      <c r="O53" s="166">
        <f>SUM(O54:O78)</f>
        <v>0.32999999999999996</v>
      </c>
      <c r="P53" s="166"/>
      <c r="Q53" s="166">
        <f>SUM(Q54:Q78)</f>
        <v>0.47000000000000003</v>
      </c>
      <c r="R53" s="167"/>
      <c r="S53" s="167"/>
      <c r="T53" s="168"/>
      <c r="U53" s="162"/>
      <c r="V53" s="162">
        <f>SUM(V54:V78)</f>
        <v>26.18</v>
      </c>
      <c r="W53" s="162"/>
      <c r="X53" s="162"/>
      <c r="Y53" s="162"/>
      <c r="AG53" t="s">
        <v>126</v>
      </c>
    </row>
    <row r="54" spans="1:60" ht="20.399999999999999" outlineLevel="1" x14ac:dyDescent="0.25">
      <c r="A54" s="178">
        <v>25</v>
      </c>
      <c r="B54" s="179" t="s">
        <v>216</v>
      </c>
      <c r="C54" s="188" t="s">
        <v>217</v>
      </c>
      <c r="D54" s="180" t="s">
        <v>129</v>
      </c>
      <c r="E54" s="181">
        <v>10</v>
      </c>
      <c r="F54" s="182"/>
      <c r="G54" s="183">
        <f>ROUND(E54*F54,2)</f>
        <v>0</v>
      </c>
      <c r="H54" s="182">
        <v>0</v>
      </c>
      <c r="I54" s="183">
        <f>ROUND(E54*H54,2)</f>
        <v>0</v>
      </c>
      <c r="J54" s="182">
        <v>188.5</v>
      </c>
      <c r="K54" s="183">
        <f>ROUND(E54*J54,2)</f>
        <v>1885</v>
      </c>
      <c r="L54" s="183">
        <v>21</v>
      </c>
      <c r="M54" s="183">
        <f>G54*(1+L54/100)</f>
        <v>0</v>
      </c>
      <c r="N54" s="181">
        <v>0</v>
      </c>
      <c r="O54" s="181">
        <f>ROUND(E54*N54,2)</f>
        <v>0</v>
      </c>
      <c r="P54" s="181">
        <v>0</v>
      </c>
      <c r="Q54" s="181">
        <f>ROUND(E54*P54,2)</f>
        <v>0</v>
      </c>
      <c r="R54" s="183" t="s">
        <v>192</v>
      </c>
      <c r="S54" s="183" t="s">
        <v>131</v>
      </c>
      <c r="T54" s="184" t="s">
        <v>131</v>
      </c>
      <c r="U54" s="159">
        <v>0.26800000000000002</v>
      </c>
      <c r="V54" s="159">
        <f>ROUND(E54*U54,2)</f>
        <v>2.68</v>
      </c>
      <c r="W54" s="159"/>
      <c r="X54" s="159" t="s">
        <v>132</v>
      </c>
      <c r="Y54" s="159" t="s">
        <v>133</v>
      </c>
      <c r="Z54" s="149"/>
      <c r="AA54" s="149"/>
      <c r="AB54" s="149"/>
      <c r="AC54" s="149"/>
      <c r="AD54" s="149"/>
      <c r="AE54" s="149"/>
      <c r="AF54" s="149"/>
      <c r="AG54" s="149" t="s">
        <v>134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5">
      <c r="A55" s="170">
        <v>26</v>
      </c>
      <c r="B55" s="171" t="s">
        <v>218</v>
      </c>
      <c r="C55" s="186" t="s">
        <v>219</v>
      </c>
      <c r="D55" s="172" t="s">
        <v>145</v>
      </c>
      <c r="E55" s="173">
        <v>18.744</v>
      </c>
      <c r="F55" s="174"/>
      <c r="G55" s="175">
        <f>ROUND(E55*F55,2)</f>
        <v>0</v>
      </c>
      <c r="H55" s="174">
        <v>0</v>
      </c>
      <c r="I55" s="175">
        <f>ROUND(E55*H55,2)</f>
        <v>0</v>
      </c>
      <c r="J55" s="174">
        <v>52.7</v>
      </c>
      <c r="K55" s="175">
        <f>ROUND(E55*J55,2)</f>
        <v>987.81</v>
      </c>
      <c r="L55" s="175">
        <v>21</v>
      </c>
      <c r="M55" s="175">
        <f>G55*(1+L55/100)</f>
        <v>0</v>
      </c>
      <c r="N55" s="173">
        <v>0</v>
      </c>
      <c r="O55" s="173">
        <f>ROUND(E55*N55,2)</f>
        <v>0</v>
      </c>
      <c r="P55" s="173">
        <v>2.3800000000000002E-2</v>
      </c>
      <c r="Q55" s="173">
        <f>ROUND(E55*P55,2)</f>
        <v>0.45</v>
      </c>
      <c r="R55" s="175" t="s">
        <v>192</v>
      </c>
      <c r="S55" s="175" t="s">
        <v>131</v>
      </c>
      <c r="T55" s="176" t="s">
        <v>131</v>
      </c>
      <c r="U55" s="159">
        <v>8.2000000000000003E-2</v>
      </c>
      <c r="V55" s="159">
        <f>ROUND(E55*U55,2)</f>
        <v>1.54</v>
      </c>
      <c r="W55" s="159"/>
      <c r="X55" s="159" t="s">
        <v>132</v>
      </c>
      <c r="Y55" s="159" t="s">
        <v>133</v>
      </c>
      <c r="Z55" s="149"/>
      <c r="AA55" s="149"/>
      <c r="AB55" s="149"/>
      <c r="AC55" s="149"/>
      <c r="AD55" s="149"/>
      <c r="AE55" s="149"/>
      <c r="AF55" s="149"/>
      <c r="AG55" s="149" t="s">
        <v>134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 x14ac:dyDescent="0.25">
      <c r="A56" s="156"/>
      <c r="B56" s="157"/>
      <c r="C56" s="187" t="s">
        <v>220</v>
      </c>
      <c r="D56" s="160"/>
      <c r="E56" s="161">
        <v>18.744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148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ht="30.6" outlineLevel="1" x14ac:dyDescent="0.25">
      <c r="A57" s="178">
        <v>27</v>
      </c>
      <c r="B57" s="179" t="s">
        <v>221</v>
      </c>
      <c r="C57" s="188" t="s">
        <v>222</v>
      </c>
      <c r="D57" s="180" t="s">
        <v>129</v>
      </c>
      <c r="E57" s="181">
        <v>1</v>
      </c>
      <c r="F57" s="182"/>
      <c r="G57" s="183">
        <f t="shared" ref="G57:G66" si="0">ROUND(E57*F57,2)</f>
        <v>0</v>
      </c>
      <c r="H57" s="182">
        <v>3568.3</v>
      </c>
      <c r="I57" s="183">
        <f t="shared" ref="I57:I66" si="1">ROUND(E57*H57,2)</f>
        <v>3568.3</v>
      </c>
      <c r="J57" s="182">
        <v>501.7</v>
      </c>
      <c r="K57" s="183">
        <f t="shared" ref="K57:K66" si="2">ROUND(E57*J57,2)</f>
        <v>501.7</v>
      </c>
      <c r="L57" s="183">
        <v>21</v>
      </c>
      <c r="M57" s="183">
        <f t="shared" ref="M57:M66" si="3">G57*(1+L57/100)</f>
        <v>0</v>
      </c>
      <c r="N57" s="181">
        <v>7.45E-3</v>
      </c>
      <c r="O57" s="181">
        <f t="shared" ref="O57:O66" si="4">ROUND(E57*N57,2)</f>
        <v>0.01</v>
      </c>
      <c r="P57" s="181">
        <v>0</v>
      </c>
      <c r="Q57" s="181">
        <f t="shared" ref="Q57:Q66" si="5">ROUND(E57*P57,2)</f>
        <v>0</v>
      </c>
      <c r="R57" s="183" t="s">
        <v>192</v>
      </c>
      <c r="S57" s="183" t="s">
        <v>131</v>
      </c>
      <c r="T57" s="184" t="s">
        <v>131</v>
      </c>
      <c r="U57" s="159">
        <v>0.85499999999999998</v>
      </c>
      <c r="V57" s="159">
        <f t="shared" ref="V57:V66" si="6">ROUND(E57*U57,2)</f>
        <v>0.86</v>
      </c>
      <c r="W57" s="159"/>
      <c r="X57" s="159" t="s">
        <v>132</v>
      </c>
      <c r="Y57" s="159" t="s">
        <v>133</v>
      </c>
      <c r="Z57" s="149"/>
      <c r="AA57" s="149"/>
      <c r="AB57" s="149"/>
      <c r="AC57" s="149"/>
      <c r="AD57" s="149"/>
      <c r="AE57" s="149"/>
      <c r="AF57" s="149"/>
      <c r="AG57" s="149" t="s">
        <v>134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ht="30.6" outlineLevel="1" x14ac:dyDescent="0.25">
      <c r="A58" s="178">
        <v>28</v>
      </c>
      <c r="B58" s="179" t="s">
        <v>223</v>
      </c>
      <c r="C58" s="188" t="s">
        <v>224</v>
      </c>
      <c r="D58" s="180" t="s">
        <v>129</v>
      </c>
      <c r="E58" s="181">
        <v>1</v>
      </c>
      <c r="F58" s="182"/>
      <c r="G58" s="183">
        <f t="shared" si="0"/>
        <v>0</v>
      </c>
      <c r="H58" s="182">
        <v>3833.17</v>
      </c>
      <c r="I58" s="183">
        <f t="shared" si="1"/>
        <v>3833.17</v>
      </c>
      <c r="J58" s="182">
        <v>506.83</v>
      </c>
      <c r="K58" s="183">
        <f t="shared" si="2"/>
        <v>506.83</v>
      </c>
      <c r="L58" s="183">
        <v>21</v>
      </c>
      <c r="M58" s="183">
        <f t="shared" si="3"/>
        <v>0</v>
      </c>
      <c r="N58" s="181">
        <v>9.9399999999999992E-3</v>
      </c>
      <c r="O58" s="181">
        <f t="shared" si="4"/>
        <v>0.01</v>
      </c>
      <c r="P58" s="181">
        <v>0</v>
      </c>
      <c r="Q58" s="181">
        <f t="shared" si="5"/>
        <v>0</v>
      </c>
      <c r="R58" s="183" t="s">
        <v>192</v>
      </c>
      <c r="S58" s="183" t="s">
        <v>131</v>
      </c>
      <c r="T58" s="184" t="s">
        <v>131</v>
      </c>
      <c r="U58" s="159">
        <v>0.86299999999999999</v>
      </c>
      <c r="V58" s="159">
        <f t="shared" si="6"/>
        <v>0.86</v>
      </c>
      <c r="W58" s="159"/>
      <c r="X58" s="159" t="s">
        <v>132</v>
      </c>
      <c r="Y58" s="159" t="s">
        <v>133</v>
      </c>
      <c r="Z58" s="149"/>
      <c r="AA58" s="149"/>
      <c r="AB58" s="149"/>
      <c r="AC58" s="149"/>
      <c r="AD58" s="149"/>
      <c r="AE58" s="149"/>
      <c r="AF58" s="149"/>
      <c r="AG58" s="149" t="s">
        <v>134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ht="30.6" outlineLevel="1" x14ac:dyDescent="0.25">
      <c r="A59" s="178">
        <v>29</v>
      </c>
      <c r="B59" s="179" t="s">
        <v>225</v>
      </c>
      <c r="C59" s="188" t="s">
        <v>226</v>
      </c>
      <c r="D59" s="180" t="s">
        <v>129</v>
      </c>
      <c r="E59" s="181">
        <v>1</v>
      </c>
      <c r="F59" s="182"/>
      <c r="G59" s="183">
        <f t="shared" si="0"/>
        <v>0</v>
      </c>
      <c r="H59" s="182">
        <v>4369.83</v>
      </c>
      <c r="I59" s="183">
        <f t="shared" si="1"/>
        <v>4369.83</v>
      </c>
      <c r="J59" s="182">
        <v>515.16999999999996</v>
      </c>
      <c r="K59" s="183">
        <f t="shared" si="2"/>
        <v>515.16999999999996</v>
      </c>
      <c r="L59" s="183">
        <v>21</v>
      </c>
      <c r="M59" s="183">
        <f t="shared" si="3"/>
        <v>0</v>
      </c>
      <c r="N59" s="181">
        <v>1.491E-2</v>
      </c>
      <c r="O59" s="181">
        <f t="shared" si="4"/>
        <v>0.01</v>
      </c>
      <c r="P59" s="181">
        <v>0</v>
      </c>
      <c r="Q59" s="181">
        <f t="shared" si="5"/>
        <v>0</v>
      </c>
      <c r="R59" s="183" t="s">
        <v>192</v>
      </c>
      <c r="S59" s="183" t="s">
        <v>131</v>
      </c>
      <c r="T59" s="184" t="s">
        <v>131</v>
      </c>
      <c r="U59" s="159">
        <v>0.876</v>
      </c>
      <c r="V59" s="159">
        <f t="shared" si="6"/>
        <v>0.88</v>
      </c>
      <c r="W59" s="159"/>
      <c r="X59" s="159" t="s">
        <v>132</v>
      </c>
      <c r="Y59" s="159" t="s">
        <v>133</v>
      </c>
      <c r="Z59" s="149"/>
      <c r="AA59" s="149"/>
      <c r="AB59" s="149"/>
      <c r="AC59" s="149"/>
      <c r="AD59" s="149"/>
      <c r="AE59" s="149"/>
      <c r="AF59" s="149"/>
      <c r="AG59" s="149" t="s">
        <v>134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ht="30.6" outlineLevel="1" x14ac:dyDescent="0.25">
      <c r="A60" s="178">
        <v>30</v>
      </c>
      <c r="B60" s="179" t="s">
        <v>227</v>
      </c>
      <c r="C60" s="188" t="s">
        <v>228</v>
      </c>
      <c r="D60" s="180" t="s">
        <v>129</v>
      </c>
      <c r="E60" s="181">
        <v>1</v>
      </c>
      <c r="F60" s="182"/>
      <c r="G60" s="183">
        <f t="shared" si="0"/>
        <v>0</v>
      </c>
      <c r="H60" s="182">
        <v>6435.37</v>
      </c>
      <c r="I60" s="183">
        <f t="shared" si="1"/>
        <v>6435.37</v>
      </c>
      <c r="J60" s="182">
        <v>564.63</v>
      </c>
      <c r="K60" s="183">
        <f t="shared" si="2"/>
        <v>564.63</v>
      </c>
      <c r="L60" s="183">
        <v>21</v>
      </c>
      <c r="M60" s="183">
        <f t="shared" si="3"/>
        <v>0</v>
      </c>
      <c r="N60" s="181">
        <v>3.6299999999999999E-2</v>
      </c>
      <c r="O60" s="181">
        <f t="shared" si="4"/>
        <v>0.04</v>
      </c>
      <c r="P60" s="181">
        <v>0</v>
      </c>
      <c r="Q60" s="181">
        <f t="shared" si="5"/>
        <v>0</v>
      </c>
      <c r="R60" s="183" t="s">
        <v>192</v>
      </c>
      <c r="S60" s="183" t="s">
        <v>131</v>
      </c>
      <c r="T60" s="184" t="s">
        <v>131</v>
      </c>
      <c r="U60" s="159">
        <v>0.95299999999999996</v>
      </c>
      <c r="V60" s="159">
        <f t="shared" si="6"/>
        <v>0.95</v>
      </c>
      <c r="W60" s="159"/>
      <c r="X60" s="159" t="s">
        <v>132</v>
      </c>
      <c r="Y60" s="159" t="s">
        <v>133</v>
      </c>
      <c r="Z60" s="149"/>
      <c r="AA60" s="149"/>
      <c r="AB60" s="149"/>
      <c r="AC60" s="149"/>
      <c r="AD60" s="149"/>
      <c r="AE60" s="149"/>
      <c r="AF60" s="149"/>
      <c r="AG60" s="149" t="s">
        <v>134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ht="30.6" outlineLevel="1" x14ac:dyDescent="0.25">
      <c r="A61" s="178">
        <v>31</v>
      </c>
      <c r="B61" s="179" t="s">
        <v>229</v>
      </c>
      <c r="C61" s="188" t="s">
        <v>230</v>
      </c>
      <c r="D61" s="180" t="s">
        <v>129</v>
      </c>
      <c r="E61" s="181">
        <v>1</v>
      </c>
      <c r="F61" s="182"/>
      <c r="G61" s="183">
        <f t="shared" si="0"/>
        <v>0</v>
      </c>
      <c r="H61" s="182">
        <v>7085.17</v>
      </c>
      <c r="I61" s="183">
        <f t="shared" si="1"/>
        <v>7085.17</v>
      </c>
      <c r="J61" s="182">
        <v>594.83000000000004</v>
      </c>
      <c r="K61" s="183">
        <f t="shared" si="2"/>
        <v>594.83000000000004</v>
      </c>
      <c r="L61" s="183">
        <v>21</v>
      </c>
      <c r="M61" s="183">
        <f t="shared" si="3"/>
        <v>0</v>
      </c>
      <c r="N61" s="181">
        <v>4.3560000000000001E-2</v>
      </c>
      <c r="O61" s="181">
        <f t="shared" si="4"/>
        <v>0.04</v>
      </c>
      <c r="P61" s="181">
        <v>0</v>
      </c>
      <c r="Q61" s="181">
        <f t="shared" si="5"/>
        <v>0</v>
      </c>
      <c r="R61" s="183" t="s">
        <v>192</v>
      </c>
      <c r="S61" s="183" t="s">
        <v>131</v>
      </c>
      <c r="T61" s="184" t="s">
        <v>131</v>
      </c>
      <c r="U61" s="159">
        <v>1</v>
      </c>
      <c r="V61" s="159">
        <f t="shared" si="6"/>
        <v>1</v>
      </c>
      <c r="W61" s="159"/>
      <c r="X61" s="159" t="s">
        <v>132</v>
      </c>
      <c r="Y61" s="159" t="s">
        <v>133</v>
      </c>
      <c r="Z61" s="149"/>
      <c r="AA61" s="149"/>
      <c r="AB61" s="149"/>
      <c r="AC61" s="149"/>
      <c r="AD61" s="149"/>
      <c r="AE61" s="149"/>
      <c r="AF61" s="149"/>
      <c r="AG61" s="149" t="s">
        <v>134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5">
      <c r="A62" s="178">
        <v>32</v>
      </c>
      <c r="B62" s="179" t="s">
        <v>231</v>
      </c>
      <c r="C62" s="188" t="s">
        <v>232</v>
      </c>
      <c r="D62" s="180" t="s">
        <v>129</v>
      </c>
      <c r="E62" s="181">
        <v>1</v>
      </c>
      <c r="F62" s="182"/>
      <c r="G62" s="183">
        <f t="shared" si="0"/>
        <v>0</v>
      </c>
      <c r="H62" s="182">
        <v>0</v>
      </c>
      <c r="I62" s="183">
        <f t="shared" si="1"/>
        <v>0</v>
      </c>
      <c r="J62" s="182">
        <v>511</v>
      </c>
      <c r="K62" s="183">
        <f t="shared" si="2"/>
        <v>511</v>
      </c>
      <c r="L62" s="183">
        <v>21</v>
      </c>
      <c r="M62" s="183">
        <f t="shared" si="3"/>
        <v>0</v>
      </c>
      <c r="N62" s="181">
        <v>0</v>
      </c>
      <c r="O62" s="181">
        <f t="shared" si="4"/>
        <v>0</v>
      </c>
      <c r="P62" s="181">
        <v>0</v>
      </c>
      <c r="Q62" s="181">
        <f t="shared" si="5"/>
        <v>0</v>
      </c>
      <c r="R62" s="183" t="s">
        <v>192</v>
      </c>
      <c r="S62" s="183" t="s">
        <v>131</v>
      </c>
      <c r="T62" s="184" t="s">
        <v>131</v>
      </c>
      <c r="U62" s="159">
        <v>0.86799999999999999</v>
      </c>
      <c r="V62" s="159">
        <f t="shared" si="6"/>
        <v>0.87</v>
      </c>
      <c r="W62" s="159"/>
      <c r="X62" s="159" t="s">
        <v>132</v>
      </c>
      <c r="Y62" s="159" t="s">
        <v>133</v>
      </c>
      <c r="Z62" s="149"/>
      <c r="AA62" s="149"/>
      <c r="AB62" s="149"/>
      <c r="AC62" s="149"/>
      <c r="AD62" s="149"/>
      <c r="AE62" s="149"/>
      <c r="AF62" s="149"/>
      <c r="AG62" s="149" t="s">
        <v>134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ht="20.399999999999999" outlineLevel="1" x14ac:dyDescent="0.25">
      <c r="A63" s="178">
        <v>33</v>
      </c>
      <c r="B63" s="179" t="s">
        <v>233</v>
      </c>
      <c r="C63" s="188" t="s">
        <v>234</v>
      </c>
      <c r="D63" s="180" t="s">
        <v>129</v>
      </c>
      <c r="E63" s="181">
        <v>4</v>
      </c>
      <c r="F63" s="182"/>
      <c r="G63" s="183">
        <f t="shared" si="0"/>
        <v>0</v>
      </c>
      <c r="H63" s="182">
        <v>0</v>
      </c>
      <c r="I63" s="183">
        <f t="shared" si="1"/>
        <v>0</v>
      </c>
      <c r="J63" s="182">
        <v>596</v>
      </c>
      <c r="K63" s="183">
        <f t="shared" si="2"/>
        <v>2384</v>
      </c>
      <c r="L63" s="183">
        <v>21</v>
      </c>
      <c r="M63" s="183">
        <f t="shared" si="3"/>
        <v>0</v>
      </c>
      <c r="N63" s="181">
        <v>0</v>
      </c>
      <c r="O63" s="181">
        <f t="shared" si="4"/>
        <v>0</v>
      </c>
      <c r="P63" s="181">
        <v>0</v>
      </c>
      <c r="Q63" s="181">
        <f t="shared" si="5"/>
        <v>0</v>
      </c>
      <c r="R63" s="183" t="s">
        <v>192</v>
      </c>
      <c r="S63" s="183" t="s">
        <v>131</v>
      </c>
      <c r="T63" s="184" t="s">
        <v>131</v>
      </c>
      <c r="U63" s="159">
        <v>1.0009999999999999</v>
      </c>
      <c r="V63" s="159">
        <f t="shared" si="6"/>
        <v>4</v>
      </c>
      <c r="W63" s="159"/>
      <c r="X63" s="159" t="s">
        <v>132</v>
      </c>
      <c r="Y63" s="159" t="s">
        <v>133</v>
      </c>
      <c r="Z63" s="149"/>
      <c r="AA63" s="149"/>
      <c r="AB63" s="149"/>
      <c r="AC63" s="149"/>
      <c r="AD63" s="149"/>
      <c r="AE63" s="149"/>
      <c r="AF63" s="149"/>
      <c r="AG63" s="149" t="s">
        <v>134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5">
      <c r="A64" s="178">
        <v>34</v>
      </c>
      <c r="B64" s="179" t="s">
        <v>235</v>
      </c>
      <c r="C64" s="188" t="s">
        <v>236</v>
      </c>
      <c r="D64" s="180" t="s">
        <v>145</v>
      </c>
      <c r="E64" s="181">
        <v>20</v>
      </c>
      <c r="F64" s="182"/>
      <c r="G64" s="183">
        <f t="shared" si="0"/>
        <v>0</v>
      </c>
      <c r="H64" s="182">
        <v>0</v>
      </c>
      <c r="I64" s="183">
        <f t="shared" si="1"/>
        <v>0</v>
      </c>
      <c r="J64" s="182">
        <v>79.7</v>
      </c>
      <c r="K64" s="183">
        <f t="shared" si="2"/>
        <v>1594</v>
      </c>
      <c r="L64" s="183">
        <v>21</v>
      </c>
      <c r="M64" s="183">
        <f t="shared" si="3"/>
        <v>0</v>
      </c>
      <c r="N64" s="181">
        <v>0</v>
      </c>
      <c r="O64" s="181">
        <f t="shared" si="4"/>
        <v>0</v>
      </c>
      <c r="P64" s="181">
        <v>0</v>
      </c>
      <c r="Q64" s="181">
        <f t="shared" si="5"/>
        <v>0</v>
      </c>
      <c r="R64" s="183" t="s">
        <v>192</v>
      </c>
      <c r="S64" s="183" t="s">
        <v>131</v>
      </c>
      <c r="T64" s="184" t="s">
        <v>131</v>
      </c>
      <c r="U64" s="159">
        <v>0.124</v>
      </c>
      <c r="V64" s="159">
        <f t="shared" si="6"/>
        <v>2.48</v>
      </c>
      <c r="W64" s="159"/>
      <c r="X64" s="159" t="s">
        <v>132</v>
      </c>
      <c r="Y64" s="159" t="s">
        <v>133</v>
      </c>
      <c r="Z64" s="149"/>
      <c r="AA64" s="149"/>
      <c r="AB64" s="149"/>
      <c r="AC64" s="149"/>
      <c r="AD64" s="149"/>
      <c r="AE64" s="149"/>
      <c r="AF64" s="149"/>
      <c r="AG64" s="149" t="s">
        <v>134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ht="20.399999999999999" outlineLevel="1" x14ac:dyDescent="0.25">
      <c r="A65" s="178">
        <v>35</v>
      </c>
      <c r="B65" s="179" t="s">
        <v>237</v>
      </c>
      <c r="C65" s="188" t="s">
        <v>238</v>
      </c>
      <c r="D65" s="180" t="s">
        <v>145</v>
      </c>
      <c r="E65" s="181">
        <v>20</v>
      </c>
      <c r="F65" s="182"/>
      <c r="G65" s="183">
        <f t="shared" si="0"/>
        <v>0</v>
      </c>
      <c r="H65" s="182">
        <v>0</v>
      </c>
      <c r="I65" s="183">
        <f t="shared" si="1"/>
        <v>0</v>
      </c>
      <c r="J65" s="182">
        <v>16.7</v>
      </c>
      <c r="K65" s="183">
        <f t="shared" si="2"/>
        <v>334</v>
      </c>
      <c r="L65" s="183">
        <v>21</v>
      </c>
      <c r="M65" s="183">
        <f t="shared" si="3"/>
        <v>0</v>
      </c>
      <c r="N65" s="181">
        <v>0</v>
      </c>
      <c r="O65" s="181">
        <f t="shared" si="4"/>
        <v>0</v>
      </c>
      <c r="P65" s="181">
        <v>0</v>
      </c>
      <c r="Q65" s="181">
        <f t="shared" si="5"/>
        <v>0</v>
      </c>
      <c r="R65" s="183" t="s">
        <v>192</v>
      </c>
      <c r="S65" s="183" t="s">
        <v>131</v>
      </c>
      <c r="T65" s="184" t="s">
        <v>131</v>
      </c>
      <c r="U65" s="159">
        <v>2.5999999999999999E-2</v>
      </c>
      <c r="V65" s="159">
        <f t="shared" si="6"/>
        <v>0.52</v>
      </c>
      <c r="W65" s="159"/>
      <c r="X65" s="159" t="s">
        <v>132</v>
      </c>
      <c r="Y65" s="159" t="s">
        <v>133</v>
      </c>
      <c r="Z65" s="149"/>
      <c r="AA65" s="149"/>
      <c r="AB65" s="149"/>
      <c r="AC65" s="149"/>
      <c r="AD65" s="149"/>
      <c r="AE65" s="149"/>
      <c r="AF65" s="149"/>
      <c r="AG65" s="149" t="s">
        <v>134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5">
      <c r="A66" s="170">
        <v>36</v>
      </c>
      <c r="B66" s="171" t="s">
        <v>239</v>
      </c>
      <c r="C66" s="186" t="s">
        <v>240</v>
      </c>
      <c r="D66" s="172" t="s">
        <v>129</v>
      </c>
      <c r="E66" s="173">
        <v>30</v>
      </c>
      <c r="F66" s="174"/>
      <c r="G66" s="175">
        <f t="shared" si="0"/>
        <v>0</v>
      </c>
      <c r="H66" s="174">
        <v>0</v>
      </c>
      <c r="I66" s="175">
        <f t="shared" si="1"/>
        <v>0</v>
      </c>
      <c r="J66" s="174">
        <v>39.9</v>
      </c>
      <c r="K66" s="175">
        <f t="shared" si="2"/>
        <v>1197</v>
      </c>
      <c r="L66" s="175">
        <v>21</v>
      </c>
      <c r="M66" s="175">
        <f t="shared" si="3"/>
        <v>0</v>
      </c>
      <c r="N66" s="173">
        <v>0</v>
      </c>
      <c r="O66" s="173">
        <f t="shared" si="4"/>
        <v>0</v>
      </c>
      <c r="P66" s="173">
        <v>0</v>
      </c>
      <c r="Q66" s="173">
        <f t="shared" si="5"/>
        <v>0</v>
      </c>
      <c r="R66" s="175" t="s">
        <v>192</v>
      </c>
      <c r="S66" s="175" t="s">
        <v>131</v>
      </c>
      <c r="T66" s="176" t="s">
        <v>131</v>
      </c>
      <c r="U66" s="159">
        <v>6.2E-2</v>
      </c>
      <c r="V66" s="159">
        <f t="shared" si="6"/>
        <v>1.86</v>
      </c>
      <c r="W66" s="159"/>
      <c r="X66" s="159" t="s">
        <v>132</v>
      </c>
      <c r="Y66" s="159" t="s">
        <v>133</v>
      </c>
      <c r="Z66" s="149"/>
      <c r="AA66" s="149"/>
      <c r="AB66" s="149"/>
      <c r="AC66" s="149"/>
      <c r="AD66" s="149"/>
      <c r="AE66" s="149"/>
      <c r="AF66" s="149"/>
      <c r="AG66" s="149" t="s">
        <v>134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2" x14ac:dyDescent="0.25">
      <c r="A67" s="156"/>
      <c r="B67" s="157"/>
      <c r="C67" s="187" t="s">
        <v>241</v>
      </c>
      <c r="D67" s="160"/>
      <c r="E67" s="161">
        <v>30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9"/>
      <c r="AA67" s="149"/>
      <c r="AB67" s="149"/>
      <c r="AC67" s="149"/>
      <c r="AD67" s="149"/>
      <c r="AE67" s="149"/>
      <c r="AF67" s="149"/>
      <c r="AG67" s="149" t="s">
        <v>148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ht="20.399999999999999" outlineLevel="1" x14ac:dyDescent="0.25">
      <c r="A68" s="178">
        <v>37</v>
      </c>
      <c r="B68" s="179" t="s">
        <v>242</v>
      </c>
      <c r="C68" s="188" t="s">
        <v>243</v>
      </c>
      <c r="D68" s="180" t="s">
        <v>145</v>
      </c>
      <c r="E68" s="181">
        <v>74.400000000000006</v>
      </c>
      <c r="F68" s="182"/>
      <c r="G68" s="183">
        <f>ROUND(E68*F68,2)</f>
        <v>0</v>
      </c>
      <c r="H68" s="182">
        <v>0</v>
      </c>
      <c r="I68" s="183">
        <f>ROUND(E68*H68,2)</f>
        <v>0</v>
      </c>
      <c r="J68" s="182">
        <v>20</v>
      </c>
      <c r="K68" s="183">
        <f>ROUND(E68*J68,2)</f>
        <v>1488</v>
      </c>
      <c r="L68" s="183">
        <v>21</v>
      </c>
      <c r="M68" s="183">
        <f>G68*(1+L68/100)</f>
        <v>0</v>
      </c>
      <c r="N68" s="181">
        <v>0</v>
      </c>
      <c r="O68" s="181">
        <f>ROUND(E68*N68,2)</f>
        <v>0</v>
      </c>
      <c r="P68" s="181">
        <v>0</v>
      </c>
      <c r="Q68" s="181">
        <f>ROUND(E68*P68,2)</f>
        <v>0</v>
      </c>
      <c r="R68" s="183" t="s">
        <v>192</v>
      </c>
      <c r="S68" s="183" t="s">
        <v>131</v>
      </c>
      <c r="T68" s="184" t="s">
        <v>131</v>
      </c>
      <c r="U68" s="159">
        <v>0.03</v>
      </c>
      <c r="V68" s="159">
        <f>ROUND(E68*U68,2)</f>
        <v>2.23</v>
      </c>
      <c r="W68" s="159"/>
      <c r="X68" s="159" t="s">
        <v>132</v>
      </c>
      <c r="Y68" s="159" t="s">
        <v>133</v>
      </c>
      <c r="Z68" s="149"/>
      <c r="AA68" s="149"/>
      <c r="AB68" s="149"/>
      <c r="AC68" s="149"/>
      <c r="AD68" s="149"/>
      <c r="AE68" s="149"/>
      <c r="AF68" s="149"/>
      <c r="AG68" s="149" t="s">
        <v>134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5">
      <c r="A69" s="170">
        <v>38</v>
      </c>
      <c r="B69" s="171" t="s">
        <v>244</v>
      </c>
      <c r="C69" s="186" t="s">
        <v>245</v>
      </c>
      <c r="D69" s="172" t="s">
        <v>129</v>
      </c>
      <c r="E69" s="173">
        <v>24</v>
      </c>
      <c r="F69" s="174"/>
      <c r="G69" s="175">
        <f>ROUND(E69*F69,2)</f>
        <v>0</v>
      </c>
      <c r="H69" s="174">
        <v>1.04</v>
      </c>
      <c r="I69" s="175">
        <f>ROUND(E69*H69,2)</f>
        <v>24.96</v>
      </c>
      <c r="J69" s="174">
        <v>18.66</v>
      </c>
      <c r="K69" s="175">
        <f>ROUND(E69*J69,2)</f>
        <v>447.84</v>
      </c>
      <c r="L69" s="175">
        <v>21</v>
      </c>
      <c r="M69" s="175">
        <f>G69*(1+L69/100)</f>
        <v>0</v>
      </c>
      <c r="N69" s="173">
        <v>1.0000000000000001E-5</v>
      </c>
      <c r="O69" s="173">
        <f>ROUND(E69*N69,2)</f>
        <v>0</v>
      </c>
      <c r="P69" s="173">
        <v>7.5000000000000002E-4</v>
      </c>
      <c r="Q69" s="173">
        <f>ROUND(E69*P69,2)</f>
        <v>0.02</v>
      </c>
      <c r="R69" s="175" t="s">
        <v>192</v>
      </c>
      <c r="S69" s="175" t="s">
        <v>131</v>
      </c>
      <c r="T69" s="176" t="s">
        <v>131</v>
      </c>
      <c r="U69" s="159">
        <v>2.9000000000000001E-2</v>
      </c>
      <c r="V69" s="159">
        <f>ROUND(E69*U69,2)</f>
        <v>0.7</v>
      </c>
      <c r="W69" s="159"/>
      <c r="X69" s="159" t="s">
        <v>132</v>
      </c>
      <c r="Y69" s="159" t="s">
        <v>133</v>
      </c>
      <c r="Z69" s="149"/>
      <c r="AA69" s="149"/>
      <c r="AB69" s="149"/>
      <c r="AC69" s="149"/>
      <c r="AD69" s="149"/>
      <c r="AE69" s="149"/>
      <c r="AF69" s="149"/>
      <c r="AG69" s="149" t="s">
        <v>134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2" x14ac:dyDescent="0.25">
      <c r="A70" s="156"/>
      <c r="B70" s="157"/>
      <c r="C70" s="249" t="s">
        <v>246</v>
      </c>
      <c r="D70" s="250"/>
      <c r="E70" s="250"/>
      <c r="F70" s="250"/>
      <c r="G70" s="250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9"/>
      <c r="AA70" s="149"/>
      <c r="AB70" s="149"/>
      <c r="AC70" s="149"/>
      <c r="AD70" s="149"/>
      <c r="AE70" s="149"/>
      <c r="AF70" s="149"/>
      <c r="AG70" s="149" t="s">
        <v>136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5">
      <c r="A71" s="170">
        <v>39</v>
      </c>
      <c r="B71" s="171" t="s">
        <v>247</v>
      </c>
      <c r="C71" s="186" t="s">
        <v>248</v>
      </c>
      <c r="D71" s="172" t="s">
        <v>145</v>
      </c>
      <c r="E71" s="173">
        <v>74.400000000000006</v>
      </c>
      <c r="F71" s="174"/>
      <c r="G71" s="175">
        <f>ROUND(E71*F71,2)</f>
        <v>0</v>
      </c>
      <c r="H71" s="174">
        <v>0</v>
      </c>
      <c r="I71" s="175">
        <f>ROUND(E71*H71,2)</f>
        <v>0</v>
      </c>
      <c r="J71" s="174">
        <v>33.5</v>
      </c>
      <c r="K71" s="175">
        <f>ROUND(E71*J71,2)</f>
        <v>2492.4</v>
      </c>
      <c r="L71" s="175">
        <v>21</v>
      </c>
      <c r="M71" s="175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5" t="s">
        <v>192</v>
      </c>
      <c r="S71" s="175" t="s">
        <v>131</v>
      </c>
      <c r="T71" s="176" t="s">
        <v>131</v>
      </c>
      <c r="U71" s="159">
        <v>0.05</v>
      </c>
      <c r="V71" s="159">
        <f>ROUND(E71*U71,2)</f>
        <v>3.72</v>
      </c>
      <c r="W71" s="159"/>
      <c r="X71" s="159" t="s">
        <v>132</v>
      </c>
      <c r="Y71" s="159" t="s">
        <v>133</v>
      </c>
      <c r="Z71" s="149"/>
      <c r="AA71" s="149"/>
      <c r="AB71" s="149"/>
      <c r="AC71" s="149"/>
      <c r="AD71" s="149"/>
      <c r="AE71" s="149"/>
      <c r="AF71" s="149"/>
      <c r="AG71" s="149" t="s">
        <v>134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2" x14ac:dyDescent="0.25">
      <c r="A72" s="156"/>
      <c r="B72" s="157"/>
      <c r="C72" s="249" t="s">
        <v>249</v>
      </c>
      <c r="D72" s="250"/>
      <c r="E72" s="250"/>
      <c r="F72" s="250"/>
      <c r="G72" s="250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9"/>
      <c r="AA72" s="149"/>
      <c r="AB72" s="149"/>
      <c r="AC72" s="149"/>
      <c r="AD72" s="149"/>
      <c r="AE72" s="149"/>
      <c r="AF72" s="149"/>
      <c r="AG72" s="149" t="s">
        <v>136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 x14ac:dyDescent="0.25">
      <c r="A73" s="156"/>
      <c r="B73" s="157"/>
      <c r="C73" s="187" t="s">
        <v>250</v>
      </c>
      <c r="D73" s="160"/>
      <c r="E73" s="161">
        <v>74.400000000000006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148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ht="30.6" outlineLevel="1" x14ac:dyDescent="0.25">
      <c r="A74" s="178">
        <v>40</v>
      </c>
      <c r="B74" s="179" t="s">
        <v>251</v>
      </c>
      <c r="C74" s="188" t="s">
        <v>252</v>
      </c>
      <c r="D74" s="180" t="s">
        <v>129</v>
      </c>
      <c r="E74" s="181">
        <v>2</v>
      </c>
      <c r="F74" s="182"/>
      <c r="G74" s="183">
        <f>ROUND(E74*F74,2)</f>
        <v>0</v>
      </c>
      <c r="H74" s="182">
        <v>7020</v>
      </c>
      <c r="I74" s="183">
        <f>ROUND(E74*H74,2)</f>
        <v>14040</v>
      </c>
      <c r="J74" s="182">
        <v>0</v>
      </c>
      <c r="K74" s="183">
        <f>ROUND(E74*J74,2)</f>
        <v>0</v>
      </c>
      <c r="L74" s="183">
        <v>21</v>
      </c>
      <c r="M74" s="183">
        <f>G74*(1+L74/100)</f>
        <v>0</v>
      </c>
      <c r="N74" s="181">
        <v>4.086E-2</v>
      </c>
      <c r="O74" s="181">
        <f>ROUND(E74*N74,2)</f>
        <v>0.08</v>
      </c>
      <c r="P74" s="181">
        <v>0</v>
      </c>
      <c r="Q74" s="181">
        <f>ROUND(E74*P74,2)</f>
        <v>0</v>
      </c>
      <c r="R74" s="183" t="s">
        <v>253</v>
      </c>
      <c r="S74" s="183" t="s">
        <v>131</v>
      </c>
      <c r="T74" s="184" t="s">
        <v>131</v>
      </c>
      <c r="U74" s="159">
        <v>0</v>
      </c>
      <c r="V74" s="159">
        <f>ROUND(E74*U74,2)</f>
        <v>0</v>
      </c>
      <c r="W74" s="159"/>
      <c r="X74" s="159" t="s">
        <v>254</v>
      </c>
      <c r="Y74" s="159" t="s">
        <v>133</v>
      </c>
      <c r="Z74" s="149"/>
      <c r="AA74" s="149"/>
      <c r="AB74" s="149"/>
      <c r="AC74" s="149"/>
      <c r="AD74" s="149"/>
      <c r="AE74" s="149"/>
      <c r="AF74" s="149"/>
      <c r="AG74" s="149" t="s">
        <v>255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ht="20.399999999999999" outlineLevel="1" x14ac:dyDescent="0.25">
      <c r="A75" s="178">
        <v>41</v>
      </c>
      <c r="B75" s="179" t="s">
        <v>256</v>
      </c>
      <c r="C75" s="188" t="s">
        <v>257</v>
      </c>
      <c r="D75" s="180" t="s">
        <v>129</v>
      </c>
      <c r="E75" s="181">
        <v>1</v>
      </c>
      <c r="F75" s="182"/>
      <c r="G75" s="183">
        <f>ROUND(E75*F75,2)</f>
        <v>0</v>
      </c>
      <c r="H75" s="182">
        <v>5135</v>
      </c>
      <c r="I75" s="183">
        <f>ROUND(E75*H75,2)</f>
        <v>5135</v>
      </c>
      <c r="J75" s="182">
        <v>0</v>
      </c>
      <c r="K75" s="183">
        <f>ROUND(E75*J75,2)</f>
        <v>0</v>
      </c>
      <c r="L75" s="183">
        <v>21</v>
      </c>
      <c r="M75" s="183">
        <f>G75*(1+L75/100)</f>
        <v>0</v>
      </c>
      <c r="N75" s="181">
        <v>1.8360000000000001E-2</v>
      </c>
      <c r="O75" s="181">
        <f>ROUND(E75*N75,2)</f>
        <v>0.02</v>
      </c>
      <c r="P75" s="181">
        <v>0</v>
      </c>
      <c r="Q75" s="181">
        <f>ROUND(E75*P75,2)</f>
        <v>0</v>
      </c>
      <c r="R75" s="183" t="s">
        <v>253</v>
      </c>
      <c r="S75" s="183" t="s">
        <v>131</v>
      </c>
      <c r="T75" s="184" t="s">
        <v>131</v>
      </c>
      <c r="U75" s="159">
        <v>0</v>
      </c>
      <c r="V75" s="159">
        <f>ROUND(E75*U75,2)</f>
        <v>0</v>
      </c>
      <c r="W75" s="159"/>
      <c r="X75" s="159" t="s">
        <v>254</v>
      </c>
      <c r="Y75" s="159" t="s">
        <v>133</v>
      </c>
      <c r="Z75" s="149"/>
      <c r="AA75" s="149"/>
      <c r="AB75" s="149"/>
      <c r="AC75" s="149"/>
      <c r="AD75" s="149"/>
      <c r="AE75" s="149"/>
      <c r="AF75" s="149"/>
      <c r="AG75" s="149" t="s">
        <v>255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ht="30.6" outlineLevel="1" x14ac:dyDescent="0.25">
      <c r="A76" s="178">
        <v>42</v>
      </c>
      <c r="B76" s="179" t="s">
        <v>258</v>
      </c>
      <c r="C76" s="188" t="s">
        <v>259</v>
      </c>
      <c r="D76" s="180" t="s">
        <v>129</v>
      </c>
      <c r="E76" s="181">
        <v>2</v>
      </c>
      <c r="F76" s="182"/>
      <c r="G76" s="183">
        <f>ROUND(E76*F76,2)</f>
        <v>0</v>
      </c>
      <c r="H76" s="182">
        <v>9615</v>
      </c>
      <c r="I76" s="183">
        <f>ROUND(E76*H76,2)</f>
        <v>19230</v>
      </c>
      <c r="J76" s="182">
        <v>0</v>
      </c>
      <c r="K76" s="183">
        <f>ROUND(E76*J76,2)</f>
        <v>0</v>
      </c>
      <c r="L76" s="183">
        <v>21</v>
      </c>
      <c r="M76" s="183">
        <f>G76*(1+L76/100)</f>
        <v>0</v>
      </c>
      <c r="N76" s="181">
        <v>6.1199999999999997E-2</v>
      </c>
      <c r="O76" s="181">
        <f>ROUND(E76*N76,2)</f>
        <v>0.12</v>
      </c>
      <c r="P76" s="181">
        <v>0</v>
      </c>
      <c r="Q76" s="181">
        <f>ROUND(E76*P76,2)</f>
        <v>0</v>
      </c>
      <c r="R76" s="183" t="s">
        <v>253</v>
      </c>
      <c r="S76" s="183" t="s">
        <v>131</v>
      </c>
      <c r="T76" s="184" t="s">
        <v>131</v>
      </c>
      <c r="U76" s="159">
        <v>0</v>
      </c>
      <c r="V76" s="159">
        <f>ROUND(E76*U76,2)</f>
        <v>0</v>
      </c>
      <c r="W76" s="159"/>
      <c r="X76" s="159" t="s">
        <v>254</v>
      </c>
      <c r="Y76" s="159" t="s">
        <v>133</v>
      </c>
      <c r="Z76" s="149"/>
      <c r="AA76" s="149"/>
      <c r="AB76" s="149"/>
      <c r="AC76" s="149"/>
      <c r="AD76" s="149"/>
      <c r="AE76" s="149"/>
      <c r="AF76" s="149"/>
      <c r="AG76" s="149" t="s">
        <v>255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ht="20.399999999999999" outlineLevel="1" x14ac:dyDescent="0.25">
      <c r="A77" s="178">
        <v>43</v>
      </c>
      <c r="B77" s="179" t="s">
        <v>260</v>
      </c>
      <c r="C77" s="188" t="s">
        <v>261</v>
      </c>
      <c r="D77" s="180" t="s">
        <v>161</v>
      </c>
      <c r="E77" s="181">
        <v>0.33488000000000001</v>
      </c>
      <c r="F77" s="182"/>
      <c r="G77" s="183">
        <f>ROUND(E77*F77,2)</f>
        <v>0</v>
      </c>
      <c r="H77" s="182">
        <v>0</v>
      </c>
      <c r="I77" s="183">
        <f>ROUND(E77*H77,2)</f>
        <v>0</v>
      </c>
      <c r="J77" s="182">
        <v>1827</v>
      </c>
      <c r="K77" s="183">
        <f>ROUND(E77*J77,2)</f>
        <v>611.83000000000004</v>
      </c>
      <c r="L77" s="183">
        <v>21</v>
      </c>
      <c r="M77" s="183">
        <f>G77*(1+L77/100)</f>
        <v>0</v>
      </c>
      <c r="N77" s="181">
        <v>0</v>
      </c>
      <c r="O77" s="181">
        <f>ROUND(E77*N77,2)</f>
        <v>0</v>
      </c>
      <c r="P77" s="181">
        <v>0</v>
      </c>
      <c r="Q77" s="181">
        <f>ROUND(E77*P77,2)</f>
        <v>0</v>
      </c>
      <c r="R77" s="183" t="s">
        <v>192</v>
      </c>
      <c r="S77" s="183" t="s">
        <v>131</v>
      </c>
      <c r="T77" s="184" t="s">
        <v>131</v>
      </c>
      <c r="U77" s="159">
        <v>3.07</v>
      </c>
      <c r="V77" s="159">
        <f>ROUND(E77*U77,2)</f>
        <v>1.03</v>
      </c>
      <c r="W77" s="159"/>
      <c r="X77" s="159" t="s">
        <v>204</v>
      </c>
      <c r="Y77" s="159" t="s">
        <v>133</v>
      </c>
      <c r="Z77" s="149"/>
      <c r="AA77" s="149"/>
      <c r="AB77" s="149"/>
      <c r="AC77" s="149"/>
      <c r="AD77" s="149"/>
      <c r="AE77" s="149"/>
      <c r="AF77" s="149"/>
      <c r="AG77" s="149" t="s">
        <v>205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5">
      <c r="A78" s="178">
        <v>44</v>
      </c>
      <c r="B78" s="179" t="s">
        <v>262</v>
      </c>
      <c r="C78" s="188" t="s">
        <v>263</v>
      </c>
      <c r="D78" s="180" t="s">
        <v>0</v>
      </c>
      <c r="E78" s="181">
        <v>797.26009999999997</v>
      </c>
      <c r="F78" s="182"/>
      <c r="G78" s="183">
        <f>ROUND(E78*F78,2)</f>
        <v>0</v>
      </c>
      <c r="H78" s="182">
        <v>0</v>
      </c>
      <c r="I78" s="183">
        <f>ROUND(E78*H78,2)</f>
        <v>0</v>
      </c>
      <c r="J78" s="182">
        <v>3.75</v>
      </c>
      <c r="K78" s="183">
        <f>ROUND(E78*J78,2)</f>
        <v>2989.73</v>
      </c>
      <c r="L78" s="183">
        <v>21</v>
      </c>
      <c r="M78" s="183">
        <f>G78*(1+L78/100)</f>
        <v>0</v>
      </c>
      <c r="N78" s="181">
        <v>0</v>
      </c>
      <c r="O78" s="181">
        <f>ROUND(E78*N78,2)</f>
        <v>0</v>
      </c>
      <c r="P78" s="181">
        <v>0</v>
      </c>
      <c r="Q78" s="181">
        <f>ROUND(E78*P78,2)</f>
        <v>0</v>
      </c>
      <c r="R78" s="183" t="s">
        <v>192</v>
      </c>
      <c r="S78" s="183" t="s">
        <v>131</v>
      </c>
      <c r="T78" s="184" t="s">
        <v>131</v>
      </c>
      <c r="U78" s="159">
        <v>0</v>
      </c>
      <c r="V78" s="159">
        <f>ROUND(E78*U78,2)</f>
        <v>0</v>
      </c>
      <c r="W78" s="159"/>
      <c r="X78" s="159" t="s">
        <v>204</v>
      </c>
      <c r="Y78" s="159" t="s">
        <v>133</v>
      </c>
      <c r="Z78" s="149"/>
      <c r="AA78" s="149"/>
      <c r="AB78" s="149"/>
      <c r="AC78" s="149"/>
      <c r="AD78" s="149"/>
      <c r="AE78" s="149"/>
      <c r="AF78" s="149"/>
      <c r="AG78" s="149" t="s">
        <v>205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x14ac:dyDescent="0.25">
      <c r="A79" s="163" t="s">
        <v>125</v>
      </c>
      <c r="B79" s="164" t="s">
        <v>88</v>
      </c>
      <c r="C79" s="185" t="s">
        <v>89</v>
      </c>
      <c r="D79" s="165"/>
      <c r="E79" s="166"/>
      <c r="F79" s="167"/>
      <c r="G79" s="167">
        <f>SUMIF(AG80:AG82,"&lt;&gt;NOR",G80:G82)</f>
        <v>0</v>
      </c>
      <c r="H79" s="167"/>
      <c r="I79" s="167">
        <f>SUM(I80:I82)</f>
        <v>3014.1</v>
      </c>
      <c r="J79" s="167"/>
      <c r="K79" s="167">
        <f>SUM(K80:K82)</f>
        <v>12515.4</v>
      </c>
      <c r="L79" s="167"/>
      <c r="M79" s="167">
        <f>SUM(M80:M82)</f>
        <v>0</v>
      </c>
      <c r="N79" s="166"/>
      <c r="O79" s="166">
        <f>SUM(O80:O82)</f>
        <v>0.01</v>
      </c>
      <c r="P79" s="166"/>
      <c r="Q79" s="166">
        <f>SUM(Q80:Q82)</f>
        <v>0</v>
      </c>
      <c r="R79" s="167"/>
      <c r="S79" s="167"/>
      <c r="T79" s="168"/>
      <c r="U79" s="162"/>
      <c r="V79" s="162">
        <f>SUM(V80:V82)</f>
        <v>17.75</v>
      </c>
      <c r="W79" s="162"/>
      <c r="X79" s="162"/>
      <c r="Y79" s="162"/>
      <c r="AG79" t="s">
        <v>126</v>
      </c>
    </row>
    <row r="80" spans="1:60" ht="20.399999999999999" outlineLevel="1" x14ac:dyDescent="0.25">
      <c r="A80" s="170">
        <v>45</v>
      </c>
      <c r="B80" s="171" t="s">
        <v>264</v>
      </c>
      <c r="C80" s="186" t="s">
        <v>265</v>
      </c>
      <c r="D80" s="172" t="s">
        <v>141</v>
      </c>
      <c r="E80" s="173">
        <v>153</v>
      </c>
      <c r="F80" s="174"/>
      <c r="G80" s="175">
        <f>ROUND(E80*F80,2)</f>
        <v>0</v>
      </c>
      <c r="H80" s="174">
        <v>19.7</v>
      </c>
      <c r="I80" s="175">
        <f>ROUND(E80*H80,2)</f>
        <v>3014.1</v>
      </c>
      <c r="J80" s="174">
        <v>81.8</v>
      </c>
      <c r="K80" s="175">
        <f>ROUND(E80*J80,2)</f>
        <v>12515.4</v>
      </c>
      <c r="L80" s="175">
        <v>21</v>
      </c>
      <c r="M80" s="175">
        <f>G80*(1+L80/100)</f>
        <v>0</v>
      </c>
      <c r="N80" s="173">
        <v>9.0000000000000006E-5</v>
      </c>
      <c r="O80" s="173">
        <f>ROUND(E80*N80,2)</f>
        <v>0.01</v>
      </c>
      <c r="P80" s="173">
        <v>0</v>
      </c>
      <c r="Q80" s="173">
        <f>ROUND(E80*P80,2)</f>
        <v>0</v>
      </c>
      <c r="R80" s="175" t="s">
        <v>266</v>
      </c>
      <c r="S80" s="175" t="s">
        <v>131</v>
      </c>
      <c r="T80" s="176" t="s">
        <v>131</v>
      </c>
      <c r="U80" s="159">
        <v>0.11600000000000001</v>
      </c>
      <c r="V80" s="159">
        <f>ROUND(E80*U80,2)</f>
        <v>17.75</v>
      </c>
      <c r="W80" s="159"/>
      <c r="X80" s="159" t="s">
        <v>132</v>
      </c>
      <c r="Y80" s="159" t="s">
        <v>133</v>
      </c>
      <c r="Z80" s="149"/>
      <c r="AA80" s="149"/>
      <c r="AB80" s="149"/>
      <c r="AC80" s="149"/>
      <c r="AD80" s="149"/>
      <c r="AE80" s="149"/>
      <c r="AF80" s="149"/>
      <c r="AG80" s="149" t="s">
        <v>134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2" x14ac:dyDescent="0.25">
      <c r="A81" s="156"/>
      <c r="B81" s="157"/>
      <c r="C81" s="249" t="s">
        <v>267</v>
      </c>
      <c r="D81" s="250"/>
      <c r="E81" s="250"/>
      <c r="F81" s="250"/>
      <c r="G81" s="250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9"/>
      <c r="AA81" s="149"/>
      <c r="AB81" s="149"/>
      <c r="AC81" s="149"/>
      <c r="AD81" s="149"/>
      <c r="AE81" s="149"/>
      <c r="AF81" s="149"/>
      <c r="AG81" s="149" t="s">
        <v>136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2" x14ac:dyDescent="0.25">
      <c r="A82" s="156"/>
      <c r="B82" s="157"/>
      <c r="C82" s="251" t="s">
        <v>268</v>
      </c>
      <c r="D82" s="252"/>
      <c r="E82" s="252"/>
      <c r="F82" s="252"/>
      <c r="G82" s="252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138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x14ac:dyDescent="0.25">
      <c r="A83" s="163" t="s">
        <v>125</v>
      </c>
      <c r="B83" s="164" t="s">
        <v>90</v>
      </c>
      <c r="C83" s="185" t="s">
        <v>91</v>
      </c>
      <c r="D83" s="165"/>
      <c r="E83" s="166"/>
      <c r="F83" s="167"/>
      <c r="G83" s="167">
        <f>SUMIF(AG84:AG85,"&lt;&gt;NOR",G84:G85)</f>
        <v>0</v>
      </c>
      <c r="H83" s="167"/>
      <c r="I83" s="167">
        <f>SUM(I84:I85)</f>
        <v>26.94</v>
      </c>
      <c r="J83" s="167"/>
      <c r="K83" s="167">
        <f>SUM(K84:K85)</f>
        <v>429.66</v>
      </c>
      <c r="L83" s="167"/>
      <c r="M83" s="167">
        <f>SUM(M84:M85)</f>
        <v>0</v>
      </c>
      <c r="N83" s="166"/>
      <c r="O83" s="166">
        <f>SUM(O84:O85)</f>
        <v>0</v>
      </c>
      <c r="P83" s="166"/>
      <c r="Q83" s="166">
        <f>SUM(Q84:Q85)</f>
        <v>0</v>
      </c>
      <c r="R83" s="167"/>
      <c r="S83" s="167"/>
      <c r="T83" s="168"/>
      <c r="U83" s="162"/>
      <c r="V83" s="162">
        <f>SUM(V84:V85)</f>
        <v>0.6</v>
      </c>
      <c r="W83" s="162"/>
      <c r="X83" s="162"/>
      <c r="Y83" s="162"/>
      <c r="AG83" t="s">
        <v>126</v>
      </c>
    </row>
    <row r="84" spans="1:60" outlineLevel="1" x14ac:dyDescent="0.25">
      <c r="A84" s="170">
        <v>46</v>
      </c>
      <c r="B84" s="171" t="s">
        <v>269</v>
      </c>
      <c r="C84" s="186" t="s">
        <v>270</v>
      </c>
      <c r="D84" s="172" t="s">
        <v>145</v>
      </c>
      <c r="E84" s="173">
        <v>6</v>
      </c>
      <c r="F84" s="174"/>
      <c r="G84" s="175">
        <f>ROUND(E84*F84,2)</f>
        <v>0</v>
      </c>
      <c r="H84" s="174">
        <v>4.49</v>
      </c>
      <c r="I84" s="175">
        <f>ROUND(E84*H84,2)</f>
        <v>26.94</v>
      </c>
      <c r="J84" s="174">
        <v>71.61</v>
      </c>
      <c r="K84" s="175">
        <f>ROUND(E84*J84,2)</f>
        <v>429.66</v>
      </c>
      <c r="L84" s="175">
        <v>21</v>
      </c>
      <c r="M84" s="175">
        <f>G84*(1+L84/100)</f>
        <v>0</v>
      </c>
      <c r="N84" s="173">
        <v>1.3999999999999999E-4</v>
      </c>
      <c r="O84" s="173">
        <f>ROUND(E84*N84,2)</f>
        <v>0</v>
      </c>
      <c r="P84" s="173">
        <v>0</v>
      </c>
      <c r="Q84" s="173">
        <f>ROUND(E84*P84,2)</f>
        <v>0</v>
      </c>
      <c r="R84" s="175" t="s">
        <v>271</v>
      </c>
      <c r="S84" s="175" t="s">
        <v>131</v>
      </c>
      <c r="T84" s="176" t="s">
        <v>131</v>
      </c>
      <c r="U84" s="159">
        <v>0.1</v>
      </c>
      <c r="V84" s="159">
        <f>ROUND(E84*U84,2)</f>
        <v>0.6</v>
      </c>
      <c r="W84" s="159"/>
      <c r="X84" s="159" t="s">
        <v>132</v>
      </c>
      <c r="Y84" s="159" t="s">
        <v>133</v>
      </c>
      <c r="Z84" s="149"/>
      <c r="AA84" s="149"/>
      <c r="AB84" s="149"/>
      <c r="AC84" s="149"/>
      <c r="AD84" s="149"/>
      <c r="AE84" s="149"/>
      <c r="AF84" s="149"/>
      <c r="AG84" s="149" t="s">
        <v>134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2" x14ac:dyDescent="0.25">
      <c r="A85" s="156"/>
      <c r="B85" s="157"/>
      <c r="C85" s="253" t="s">
        <v>272</v>
      </c>
      <c r="D85" s="254"/>
      <c r="E85" s="254"/>
      <c r="F85" s="254"/>
      <c r="G85" s="254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138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x14ac:dyDescent="0.25">
      <c r="A86" s="163" t="s">
        <v>125</v>
      </c>
      <c r="B86" s="164" t="s">
        <v>92</v>
      </c>
      <c r="C86" s="185" t="s">
        <v>93</v>
      </c>
      <c r="D86" s="165"/>
      <c r="E86" s="166"/>
      <c r="F86" s="167"/>
      <c r="G86" s="167">
        <f>SUMIF(AG87:AG87,"&lt;&gt;NOR",G87:G87)</f>
        <v>0</v>
      </c>
      <c r="H86" s="167"/>
      <c r="I86" s="167">
        <f>SUM(I87:I87)</f>
        <v>1250</v>
      </c>
      <c r="J86" s="167"/>
      <c r="K86" s="167">
        <f>SUM(K87:K87)</f>
        <v>750</v>
      </c>
      <c r="L86" s="167"/>
      <c r="M86" s="167">
        <f>SUM(M87:M87)</f>
        <v>0</v>
      </c>
      <c r="N86" s="166"/>
      <c r="O86" s="166">
        <f>SUM(O87:O87)</f>
        <v>0</v>
      </c>
      <c r="P86" s="166"/>
      <c r="Q86" s="166">
        <f>SUM(Q87:Q87)</f>
        <v>0</v>
      </c>
      <c r="R86" s="167"/>
      <c r="S86" s="167"/>
      <c r="T86" s="168"/>
      <c r="U86" s="162"/>
      <c r="V86" s="162">
        <f>SUM(V87:V87)</f>
        <v>0</v>
      </c>
      <c r="W86" s="162"/>
      <c r="X86" s="162"/>
      <c r="Y86" s="162"/>
      <c r="AG86" t="s">
        <v>126</v>
      </c>
    </row>
    <row r="87" spans="1:60" outlineLevel="1" x14ac:dyDescent="0.25">
      <c r="A87" s="170">
        <v>47</v>
      </c>
      <c r="B87" s="171" t="s">
        <v>273</v>
      </c>
      <c r="C87" s="186" t="s">
        <v>274</v>
      </c>
      <c r="D87" s="172" t="s">
        <v>275</v>
      </c>
      <c r="E87" s="173">
        <v>5</v>
      </c>
      <c r="F87" s="174"/>
      <c r="G87" s="175">
        <f>ROUND(E87*F87,2)</f>
        <v>0</v>
      </c>
      <c r="H87" s="174">
        <v>250</v>
      </c>
      <c r="I87" s="175">
        <f>ROUND(E87*H87,2)</f>
        <v>1250</v>
      </c>
      <c r="J87" s="174">
        <v>150</v>
      </c>
      <c r="K87" s="175">
        <f>ROUND(E87*J87,2)</f>
        <v>750</v>
      </c>
      <c r="L87" s="175">
        <v>21</v>
      </c>
      <c r="M87" s="175">
        <f>G87*(1+L87/100)</f>
        <v>0</v>
      </c>
      <c r="N87" s="173">
        <v>0</v>
      </c>
      <c r="O87" s="173">
        <f>ROUND(E87*N87,2)</f>
        <v>0</v>
      </c>
      <c r="P87" s="173">
        <v>0</v>
      </c>
      <c r="Q87" s="173">
        <f>ROUND(E87*P87,2)</f>
        <v>0</v>
      </c>
      <c r="R87" s="175"/>
      <c r="S87" s="175" t="s">
        <v>166</v>
      </c>
      <c r="T87" s="176" t="s">
        <v>276</v>
      </c>
      <c r="U87" s="159">
        <v>0</v>
      </c>
      <c r="V87" s="159">
        <f>ROUND(E87*U87,2)</f>
        <v>0</v>
      </c>
      <c r="W87" s="159"/>
      <c r="X87" s="159" t="s">
        <v>132</v>
      </c>
      <c r="Y87" s="159" t="s">
        <v>133</v>
      </c>
      <c r="Z87" s="149"/>
      <c r="AA87" s="149"/>
      <c r="AB87" s="149"/>
      <c r="AC87" s="149"/>
      <c r="AD87" s="149"/>
      <c r="AE87" s="149"/>
      <c r="AF87" s="149"/>
      <c r="AG87" s="149" t="s">
        <v>134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x14ac:dyDescent="0.25">
      <c r="A88" s="3"/>
      <c r="B88" s="4"/>
      <c r="C88" s="189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E88">
        <v>12</v>
      </c>
      <c r="AF88">
        <v>21</v>
      </c>
      <c r="AG88" t="s">
        <v>111</v>
      </c>
    </row>
    <row r="89" spans="1:60" x14ac:dyDescent="0.25">
      <c r="A89" s="152"/>
      <c r="B89" s="153" t="s">
        <v>29</v>
      </c>
      <c r="C89" s="190"/>
      <c r="D89" s="154"/>
      <c r="E89" s="155"/>
      <c r="F89" s="155"/>
      <c r="G89" s="169">
        <f>G8+G17+G31+G34+G36+G47+G53+G79+G83+G86</f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E89">
        <f>SUMIF(L7:L87,AE88,G7:G87)</f>
        <v>0</v>
      </c>
      <c r="AF89">
        <f>SUMIF(L7:L87,AF88,G7:G87)</f>
        <v>0</v>
      </c>
      <c r="AG89" t="s">
        <v>277</v>
      </c>
    </row>
    <row r="90" spans="1:60" x14ac:dyDescent="0.25">
      <c r="C90" s="191"/>
      <c r="D90" s="10"/>
      <c r="AG90" t="s">
        <v>278</v>
      </c>
    </row>
    <row r="91" spans="1:60" x14ac:dyDescent="0.25">
      <c r="D91" s="10"/>
    </row>
    <row r="92" spans="1:60" x14ac:dyDescent="0.25">
      <c r="D92" s="10"/>
    </row>
    <row r="93" spans="1:60" x14ac:dyDescent="0.25">
      <c r="D93" s="10"/>
    </row>
    <row r="94" spans="1:60" x14ac:dyDescent="0.25">
      <c r="D94" s="10"/>
    </row>
    <row r="95" spans="1:60" x14ac:dyDescent="0.25">
      <c r="D95" s="10"/>
    </row>
    <row r="96" spans="1:60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huN/NvoLQinLHQzVdKM5Bi+cZnAboKUSz/xykTar69g1D5WDpWK2+v/EUSLV5d56Rxf7QT0hy2tnE2pP6TZxvw==" saltValue="Ga/Aeuq6XsOFq7DWXx4b7g==" spinCount="100000" sheet="1" formatRows="0"/>
  <mergeCells count="22">
    <mergeCell ref="C33:G33"/>
    <mergeCell ref="A1:G1"/>
    <mergeCell ref="C2:G2"/>
    <mergeCell ref="C3:G3"/>
    <mergeCell ref="C4:G4"/>
    <mergeCell ref="C10:G10"/>
    <mergeCell ref="C11:G11"/>
    <mergeCell ref="C13:G13"/>
    <mergeCell ref="C15:G15"/>
    <mergeCell ref="C22:G22"/>
    <mergeCell ref="C27:G27"/>
    <mergeCell ref="C30:G30"/>
    <mergeCell ref="C72:G72"/>
    <mergeCell ref="C81:G81"/>
    <mergeCell ref="C82:G82"/>
    <mergeCell ref="C85:G85"/>
    <mergeCell ref="C38:G38"/>
    <mergeCell ref="C39:G39"/>
    <mergeCell ref="C41:G41"/>
    <mergeCell ref="C42:G42"/>
    <mergeCell ref="C45:G45"/>
    <mergeCell ref="C70:G70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D.1.4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'D.1.4 1 Pol'!Názvy_tisku</vt:lpstr>
      <vt:lpstr>oadresa</vt:lpstr>
      <vt:lpstr>Stavba!Objednatel</vt:lpstr>
      <vt:lpstr>Stavba!Objekt</vt:lpstr>
      <vt:lpstr>'D.1.4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Štefek</dc:creator>
  <cp:lastModifiedBy>Rozpočty</cp:lastModifiedBy>
  <cp:lastPrinted>2019-03-19T12:27:02Z</cp:lastPrinted>
  <dcterms:created xsi:type="dcterms:W3CDTF">2009-04-08T07:15:50Z</dcterms:created>
  <dcterms:modified xsi:type="dcterms:W3CDTF">2025-07-30T08:55:56Z</dcterms:modified>
</cp:coreProperties>
</file>