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1"/>
  </bookViews>
  <sheets>
    <sheet name="Rekapitulace stavby" sheetId="1" r:id="rId1"/>
    <sheet name="12862_101 - So 101 Chodníky " sheetId="2" r:id="rId2"/>
  </sheets>
  <definedNames/>
  <calcPr fullCalcOnLoad="1"/>
</workbook>
</file>

<file path=xl/sharedStrings.xml><?xml version="1.0" encoding="utf-8"?>
<sst xmlns="http://schemas.openxmlformats.org/spreadsheetml/2006/main" count="4818" uniqueCount="902">
  <si>
    <t>Export VZ</t>
  </si>
  <si>
    <t>List obsahuje:</t>
  </si>
  <si>
    <t>1.0</t>
  </si>
  <si>
    <t>False</t>
  </si>
  <si>
    <t>{EEF29F14-91C8-4796-9C08-FB3F9F3CE9C2}</t>
  </si>
  <si>
    <t>optimalizováno pro tisk sestav ve formátu A4 - na výšku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</si>
  <si>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</si>
  <si>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</si>
  <si>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</si>
  <si>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</si>
  <si>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</si>
  <si>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</si>
  <si>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</si>
  <si>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</si>
  <si>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</si>
  <si>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12862 - Úpravy chodníků a  zastávek  MHD , nasvětlení přechodu – Krásné Loučky</t>
  </si>
  <si>
    <t>0.1</t>
  </si>
  <si>
    <t>1</t>
  </si>
  <si>
    <t>Místo:</t>
  </si>
  <si>
    <t xml:space="preserve"> </t>
  </si>
  <si>
    <t>Datum:</t>
  </si>
  <si>
    <t>20.02.2014</t>
  </si>
  <si>
    <t>10</t>
  </si>
  <si>
    <t>100</t>
  </si>
  <si>
    <t>Zadavatel:</t>
  </si>
  <si>
    <t>IČ:</t>
  </si>
  <si>
    <t>Město Krnov</t>
  </si>
  <si>
    <t>DIČ:</t>
  </si>
  <si>
    <t>Uchazeč:</t>
  </si>
  <si>
    <t>Vyplň údaj</t>
  </si>
  <si>
    <t>Projektant:</t>
  </si>
  <si>
    <t>Lesprojekt  Krnov s.r.o.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</si>
  <si>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</si>
  <si>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</si>
  <si>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</si>
  <si>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</si>
  <si>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</si>
  <si>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</si>
  <si>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</si>
  <si>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</si>
  <si>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</si>
  <si>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</si>
  <si>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</si>
  <si>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</si>
  <si>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</si>
  <si>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</si>
  <si>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</si>
  <si>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</si>
  <si>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</si>
  <si>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</si>
  <si>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</si>
  <si>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</si>
  <si>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</si>
  <si>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</si>
  <si>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</si>
  <si>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</si>
  <si>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</si>
  <si>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</si>
  <si>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</si>
  <si>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</si>
  <si>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</si>
  <si>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</si>
  <si>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</si>
  <si>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</si>
  <si>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</si>
  <si>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</si>
  <si>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</si>
  <si>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</si>
  <si>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</si>
  <si>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</si>
  <si>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12862_101</t>
  </si>
  <si>
    <t xml:space="preserve">So 101 Chodníky </t>
  </si>
  <si>
    <t>STA</t>
  </si>
  <si>
    <t>{C65CFDB4-96C3-44E1-8F36-5F39920D03AF}</t>
  </si>
  <si>
    <t>2</t>
  </si>
  <si>
    <t>Zpět na list:</t>
  </si>
  <si>
    <t>Bour_beton</t>
  </si>
  <si>
    <t>m2</t>
  </si>
  <si>
    <t>22.1</t>
  </si>
  <si>
    <t>Bourání_asf</t>
  </si>
  <si>
    <t>234.4</t>
  </si>
  <si>
    <t>KRYCÍ LIST SOUPISU</t>
  </si>
  <si>
    <t>Bourání_podkl</t>
  </si>
  <si>
    <t>Dlažba_60</t>
  </si>
  <si>
    <t>368.6</t>
  </si>
  <si>
    <t>Dlažba_80</t>
  </si>
  <si>
    <t>7.5</t>
  </si>
  <si>
    <t>Objekt:</t>
  </si>
  <si>
    <t xml:space="preserve">12862_101 - So 101 Chodníky </t>
  </si>
  <si>
    <t>Dlažba_slepecka</t>
  </si>
  <si>
    <t>34</t>
  </si>
  <si>
    <t>Dlažba_výtoky</t>
  </si>
  <si>
    <t>3</t>
  </si>
  <si>
    <t>KSO:</t>
  </si>
  <si>
    <t>Dvojřádky</t>
  </si>
  <si>
    <t>m</t>
  </si>
  <si>
    <t>395.8</t>
  </si>
  <si>
    <t>Lože</t>
  </si>
  <si>
    <t>m3</t>
  </si>
  <si>
    <t>7</t>
  </si>
  <si>
    <t>Násyp</t>
  </si>
  <si>
    <t>97</t>
  </si>
  <si>
    <t>Obsyp_potrubí</t>
  </si>
  <si>
    <t>8.595</t>
  </si>
  <si>
    <t>Odkop</t>
  </si>
  <si>
    <t>27.35</t>
  </si>
  <si>
    <t>Odvoz</t>
  </si>
  <si>
    <t>456.92</t>
  </si>
  <si>
    <t>Ohumusování_rovina</t>
  </si>
  <si>
    <t>112.4</t>
  </si>
  <si>
    <t>Ornice</t>
  </si>
  <si>
    <t>16.09</t>
  </si>
  <si>
    <t>Pás_kontrast</t>
  </si>
  <si>
    <t>9.5</t>
  </si>
  <si>
    <t>Pláň</t>
  </si>
  <si>
    <t>376.1</t>
  </si>
  <si>
    <t>Lesprojekt Krnov s.r.o.</t>
  </si>
  <si>
    <t>Rýhy</t>
  </si>
  <si>
    <t>57.76</t>
  </si>
  <si>
    <t>Suť_kus</t>
  </si>
  <si>
    <t>t</t>
  </si>
  <si>
    <t>68.489</t>
  </si>
  <si>
    <t>Svah_násyp</t>
  </si>
  <si>
    <t>48.5</t>
  </si>
  <si>
    <t>Svahování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</si>
  <si>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</si>
  <si>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</si>
  <si>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</si>
  <si>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</si>
  <si>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</si>
  <si>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Celkem</t>
  </si>
  <si>
    <t xml:space="preserve">    1 - Zemní práce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</si>
  <si>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</si>
  <si>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</si>
  <si>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</si>
  <si>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</si>
  <si>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99 - Přesun hmot</t>
  </si>
  <si>
    <t xml:space="preserve">    OST - Ostatní a vedlejší  náklady spojené se stavbou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</si>
  <si>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</si>
  <si>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</si>
  <si>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</si>
  <si>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</si>
  <si>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</si>
  <si>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</si>
  <si>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</si>
  <si>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</si>
  <si>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</si>
  <si>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</si>
  <si>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</si>
  <si>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</si>
  <si>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</si>
  <si>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</si>
  <si>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</si>
  <si>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</si>
  <si>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</si>
  <si>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</si>
  <si>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komunikací pro pěší z betonových nebo kamenných dlaždic</t>
  </si>
  <si>
    <t>CS ÚRS 2013 01</t>
  </si>
  <si>
    <t>4</t>
  </si>
  <si>
    <t>1007262381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</si>
  <si>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</si>
  <si>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PP</t>
  </si>
  <si>
    <t>'Rozebrání betonových dlaždic:</t>
  </si>
  <si>
    <t>VV</t>
  </si>
  <si>
    <t xml:space="preserve">'"mezi zastávkou BUS směr M.Albrechtice a napojením č . 1"  </t>
  </si>
  <si>
    <t>7,8</t>
  </si>
  <si>
    <t>'ostrůvek u přechodu</t>
  </si>
  <si>
    <t>45,7</t>
  </si>
  <si>
    <t>Bour_bet_dlaž</t>
  </si>
  <si>
    <t>Součet</t>
  </si>
  <si>
    <t>113106123</t>
  </si>
  <si>
    <t>Rozebrání dlažeb komunikací pro pěší ze zámkových dlaždic</t>
  </si>
  <si>
    <t>-1738104550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</si>
  <si>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</si>
  <si>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'Rozebrání dlažby Holland:</t>
  </si>
  <si>
    <t>'na jižním konci ostrůvku u přechodu"</t>
  </si>
  <si>
    <t>8,6</t>
  </si>
  <si>
    <t>'na severním konci ostrůvku u přechodu"</t>
  </si>
  <si>
    <t>Bour_dlaž_zam</t>
  </si>
  <si>
    <t>113106161</t>
  </si>
  <si>
    <t>Rozebrání dlažeb vozovek pl do 50 m2 z drobných kostek do lože z kameniva</t>
  </si>
  <si>
    <t>661982489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</si>
  <si>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kladených do lože z kameniva</t>
  </si>
  <si>
    <t>'Rozebrání dlažeb vozovek z drobných kostek:</t>
  </si>
  <si>
    <t>'"vjezd .č 2"</t>
  </si>
  <si>
    <t>6,9</t>
  </si>
  <si>
    <t>113107123</t>
  </si>
  <si>
    <t>Odstranění podkladu pl do 50 m2 z kameniva drceného tl 300 mm</t>
  </si>
  <si>
    <t>645751512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</si>
  <si>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</si>
  <si>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"podklady pod asfaltem" Bourání_asf</t>
  </si>
  <si>
    <t>5</t>
  </si>
  <si>
    <t>113107130</t>
  </si>
  <si>
    <t>Odstranění podkladu pl do 50 m2 z betonu prostého tl 100 mm</t>
  </si>
  <si>
    <t>-567665909</t>
  </si>
  <si>
    <t>Odstranění podkladů nebo krytů s přemístěním hmot na skládku na vzdálenost do 3 m nebo s naložením na dopravní prostředek v ploše jednotlivě do 50 m2 z betonu prostého, o tl. vrstvy do 100 mm</t>
  </si>
  <si>
    <t>'Odstranění krytu z betonu prostého:</t>
  </si>
  <si>
    <t>'nástupiště zastávky BUS směr Krnov"</t>
  </si>
  <si>
    <t>10,9</t>
  </si>
  <si>
    <t>'nástupiště zastávky BUS směr M.Albrechtice"</t>
  </si>
  <si>
    <t>11.2</t>
  </si>
  <si>
    <t>6</t>
  </si>
  <si>
    <t>113107142</t>
  </si>
  <si>
    <t>Odstranění podkladu pl do 50 m2 živičných tl 100 mm</t>
  </si>
  <si>
    <t>705305129</t>
  </si>
  <si>
    <t>'silnice od zastávky BUS směr Krnov po přechod"</t>
  </si>
  <si>
    <t>28,4</t>
  </si>
  <si>
    <t>'před ostrůvkem u přechodu"</t>
  </si>
  <si>
    <t>83</t>
  </si>
  <si>
    <t>'za ostrůvkem u přechodu"</t>
  </si>
  <si>
    <t>6,1</t>
  </si>
  <si>
    <t>'"u napojení č . 1"</t>
  </si>
  <si>
    <t>75,6</t>
  </si>
  <si>
    <t>'"u napojení č . 2"</t>
  </si>
  <si>
    <t>1,7</t>
  </si>
  <si>
    <t>'u zastávky BUS směr M.Albrechtice</t>
  </si>
  <si>
    <t>2,4</t>
  </si>
  <si>
    <t>'chodník u zast. BUS směr Krnov</t>
  </si>
  <si>
    <t>2,8</t>
  </si>
  <si>
    <t>"chodník od zast. BUS směr Krnov po vjezd č" .2</t>
  </si>
  <si>
    <t>13,6</t>
  </si>
  <si>
    <t>'"chodník od vjezdu č. 2 pod vjezd č . 1"</t>
  </si>
  <si>
    <t>10,8</t>
  </si>
  <si>
    <t>'chodník od vjezdu č. 1 po přechod"</t>
  </si>
  <si>
    <t>9,8</t>
  </si>
  <si>
    <t>113201112</t>
  </si>
  <si>
    <t>Vytrhání obrub silničních ležatých</t>
  </si>
  <si>
    <t>1265799977</t>
  </si>
  <si>
    <t>Vytrhání obrub s vybouráním lože, s přemístěním hmot na skládku na vzdálenost do 3 m nebo s naložením na dopravní prostředek silničních ležatých</t>
  </si>
  <si>
    <t>'"od zastávky BUS směr Krnov po vjezd č . 2"</t>
  </si>
  <si>
    <t>28</t>
  </si>
  <si>
    <t>'"od vjezdu č. 2 pod vjezd č . 1"</t>
  </si>
  <si>
    <t>14,7</t>
  </si>
  <si>
    <t>'od vjezdu č. 1 po přechod"</t>
  </si>
  <si>
    <t>13,4</t>
  </si>
  <si>
    <t>9,2</t>
  </si>
  <si>
    <t>'u zastávky BUS směr M.Albrechtice"</t>
  </si>
  <si>
    <t>12,1</t>
  </si>
  <si>
    <t>Bour_obrub_lež</t>
  </si>
  <si>
    <t>8</t>
  </si>
  <si>
    <t>113202111</t>
  </si>
  <si>
    <t>Vytrhání obrub krajníků obrubníků stojatých</t>
  </si>
  <si>
    <t>109054823</t>
  </si>
  <si>
    <t>'okolo ostrůvku u přechodu"</t>
  </si>
  <si>
    <t>79,3</t>
  </si>
  <si>
    <t>'záhon na jižním konci ostrůvku u přechodu"</t>
  </si>
  <si>
    <t>4,4</t>
  </si>
  <si>
    <t>'záhon na severním konci ostrůvku u přechodu"</t>
  </si>
  <si>
    <t>6,6</t>
  </si>
  <si>
    <t>Bou_obru_stoj</t>
  </si>
  <si>
    <t>9</t>
  </si>
  <si>
    <t>113204111</t>
  </si>
  <si>
    <t>Vytrhání obrub záhonových</t>
  </si>
  <si>
    <t>203234222</t>
  </si>
  <si>
    <t>Vytrhání obrub s vybouráním lože, s přemístěním hmot na skládku na vzdálenost do 3 m nebo s naložením na dopravní prostředek záhonových</t>
  </si>
  <si>
    <t>'Vytrhání obrub záhonových:"</t>
  </si>
  <si>
    <t>21,3</t>
  </si>
  <si>
    <t>"chodník od zast. BUS směr Krnov po vjezd č .2"</t>
  </si>
  <si>
    <t>17,1</t>
  </si>
  <si>
    <t>12,2</t>
  </si>
  <si>
    <t>12,5</t>
  </si>
  <si>
    <t>Bour_obrub_záhon</t>
  </si>
  <si>
    <t>122201101</t>
  </si>
  <si>
    <t>Odkopávky a prokopávky nezapažené v hornině tř. 3 objem do 100 m3</t>
  </si>
  <si>
    <t>-1906247532</t>
  </si>
  <si>
    <t>Odkopávky a prokopávky nezapažené s přehozením výkopku na vzdálenost do 3 m nebo s naložením na dopravní prostředek v hornině tř. 3 do 100 m3</t>
  </si>
  <si>
    <t>'Odkopávky zeminy prům tl.  0.25"</t>
  </si>
  <si>
    <t>'u zastávky BUS směr Krnov</t>
  </si>
  <si>
    <t>2*0,25</t>
  </si>
  <si>
    <t>"od zast. BUS směr Krnov po vjezd č" .2</t>
  </si>
  <si>
    <t>13,8*0,25</t>
  </si>
  <si>
    <t>'"od vjezdu č. 2 pod vjezd č" . 1</t>
  </si>
  <si>
    <t>5,6*0,25</t>
  </si>
  <si>
    <t>'od vjezdu č. 1 po přechod</t>
  </si>
  <si>
    <t>9*0,25</t>
  </si>
  <si>
    <t>'"u napojení č" . 2</t>
  </si>
  <si>
    <t>22,2*0,25</t>
  </si>
  <si>
    <t>'záhon podél ostrůvku u přechodu</t>
  </si>
  <si>
    <t>14,3*0,25</t>
  </si>
  <si>
    <t>'záhon na jižním konci ostrůvku u přechodu</t>
  </si>
  <si>
    <t>3,1*0,25</t>
  </si>
  <si>
    <t>'záhon na severním konci ostrůvku u přechodu</t>
  </si>
  <si>
    <t>4,1*0,25</t>
  </si>
  <si>
    <t>'od napojení č. 1 po zast. BUS směr M.Albrechtice</t>
  </si>
  <si>
    <t>26,5*0,25</t>
  </si>
  <si>
    <t>" výkop pro  doplnění podkladů a krytů   napojení č. 2  tl. 0.4"  5*0.4</t>
  </si>
  <si>
    <t>11</t>
  </si>
  <si>
    <t>122201109</t>
  </si>
  <si>
    <t>Příplatek za lepivost u odkopávek v hornině tř. 1 až 3</t>
  </si>
  <si>
    <t>-1457525677</t>
  </si>
  <si>
    <t>"20% lepivost" Odkop*0,2</t>
  </si>
  <si>
    <t>12</t>
  </si>
  <si>
    <t>132201201</t>
  </si>
  <si>
    <t>Hloubení rýh š do 2000 mm v hornině tř. 3 objemu do 100 m3</t>
  </si>
  <si>
    <t>1528673640</t>
  </si>
  <si>
    <t>Hloubení zapažených i nezapažených rýh šířky přes 600 do 2 000 mm s urovnáním dna do předepsaného profilu a spádu v hornině tř. 3 do 100 m3</t>
  </si>
  <si>
    <t>"výkop pro čelo výtoku" 4*1*1.0</t>
  </si>
  <si>
    <t xml:space="preserve">"odv. žlab Ž1- výtokové čelo"   38*0.7*1.3 </t>
  </si>
  <si>
    <t>"UV1- výtok"  6*0.7*1.5</t>
  </si>
  <si>
    <t>"UV2- výtok"  3*0,7*1,5</t>
  </si>
  <si>
    <t>"UV3 - napojení na DN 200"  3*0.7*1.3</t>
  </si>
  <si>
    <t>"Kubatura výkopů pro lože" Lože</t>
  </si>
  <si>
    <t>13</t>
  </si>
  <si>
    <t>132201209</t>
  </si>
  <si>
    <t>Příplatek za lepivost k hloubení rýh š do 2000 mm v hornině tř. 3</t>
  </si>
  <si>
    <t>1636666170</t>
  </si>
  <si>
    <t>"20% lepivost" Rýhy*0,2</t>
  </si>
  <si>
    <t>14</t>
  </si>
  <si>
    <t>161101101</t>
  </si>
  <si>
    <t>Svislé přemístění výkopku z horniny tř. 1 až 4 hl výkopu do 2,5 m</t>
  </si>
  <si>
    <t>668576310</t>
  </si>
  <si>
    <t>162701105</t>
  </si>
  <si>
    <t>Vodorovné přemístění do 10000 m výkopku/sypaniny z horniny tř. 1 až 4</t>
  </si>
  <si>
    <t>904033945</t>
  </si>
  <si>
    <t>Vodorovné přemístění výkopku nebo sypaniny po suchu na obvyklém dopravním prostředku, bez naložení výkopku, avšak se složením bez rozhrnutí z horniny tř. 1 až 4 na vzdálenost přes 9 000 do 10 000 m</t>
  </si>
  <si>
    <t>Rýhy+odkop  " odvoz přebytečné zeminy  - skládka Cvilín"</t>
  </si>
  <si>
    <t>"Dovoz ornice" (Ohumusování_rovina+ Svah_násyp)*0,1</t>
  </si>
  <si>
    <t>16</t>
  </si>
  <si>
    <t>167101101</t>
  </si>
  <si>
    <t>Nakládání výkopku z hornin tř. 1 až 4 do 100 m3</t>
  </si>
  <si>
    <t>-919338814</t>
  </si>
  <si>
    <t>Nakládání, skládání a překládání neulehlého výkopku nebo sypaniny nakládání, množství do 100 m3, z hornin tř. 1 až 4</t>
  </si>
  <si>
    <t>"Nakládání ornice" Ornice</t>
  </si>
  <si>
    <t>17</t>
  </si>
  <si>
    <t>171101121</t>
  </si>
  <si>
    <t>Uložení sypaniny z hornin nesoudržných kamenitých do násypů zhutněných</t>
  </si>
  <si>
    <t>252756357</t>
  </si>
  <si>
    <t>"viz sestavy kubatur - Násyp - 2m3  na 1m2 svahu"  Svah_násyp*2</t>
  </si>
  <si>
    <t>18</t>
  </si>
  <si>
    <t>171201201</t>
  </si>
  <si>
    <t xml:space="preserve">Uložení sypaniny na skládky, včetně rozhrnutí na plochu </t>
  </si>
  <si>
    <t>CS ÚRS 2011 01</t>
  </si>
  <si>
    <t>-114306031</t>
  </si>
  <si>
    <t>Uložení sypaniny na skládky</t>
  </si>
  <si>
    <t>Odkop+Rýhy</t>
  </si>
  <si>
    <t>19</t>
  </si>
  <si>
    <t>171201211</t>
  </si>
  <si>
    <t>Poplatek za uložení odpadu ze sypaniny na skládce (skládkovné)</t>
  </si>
  <si>
    <t>445538871</t>
  </si>
  <si>
    <t>Uložení sypaniny poplatek za uložení sypaniny na skládce ( skládkovné )</t>
  </si>
  <si>
    <t>"1.8 t /m3" (Rýhy+Odkop)*1.8</t>
  </si>
  <si>
    <t>20</t>
  </si>
  <si>
    <t>174101101</t>
  </si>
  <si>
    <t>Zásyp jam, šachet rýh nebo kolem objektů sypaninou se zhutněním</t>
  </si>
  <si>
    <t>1845126455</t>
  </si>
  <si>
    <t>M</t>
  </si>
  <si>
    <t>583441970</t>
  </si>
  <si>
    <t>štěrkodrť frakce 0-63</t>
  </si>
  <si>
    <t>930527119</t>
  </si>
  <si>
    <t>22</t>
  </si>
  <si>
    <t>175101101</t>
  </si>
  <si>
    <t>Obsypání potrubí bez prohození sypaniny z hornin tř. 1 až 4 uloženým do 3 m od kraje výkopu</t>
  </si>
  <si>
    <t>-1924383636</t>
  </si>
  <si>
    <t>"0,2m nad potrubím,d*š*(DN+0,2)-potrubí"</t>
  </si>
  <si>
    <t xml:space="preserve">"odv. žlab Ž1- výtokové čelo"   38*(0.7*0,4-3,14*0,2*0,2) </t>
  </si>
  <si>
    <t>"UV1- výtok"  6*(0.7*0,35-3,14*0,075*0,075)</t>
  </si>
  <si>
    <t>"UV2- výtok"  3*(0.7*0,35-3,14*0,075*0,075)</t>
  </si>
  <si>
    <t>"UV3 - napopjení na DN 200"  3*(0.7*0,35-3,14*0,075*0,075)</t>
  </si>
  <si>
    <t>23</t>
  </si>
  <si>
    <t>583373310</t>
  </si>
  <si>
    <t>štěrkopísek frakce 0-22</t>
  </si>
  <si>
    <t>887779415</t>
  </si>
  <si>
    <t>"2t/m3" Obsyp_potrubí*2</t>
  </si>
  <si>
    <t>24</t>
  </si>
  <si>
    <t>181301101</t>
  </si>
  <si>
    <t>Rozprostření ornice tl vrstvy do 100 mm pl do 500 m2 v rovině nebo ve svahu do 1:5</t>
  </si>
  <si>
    <t>-1579518767</t>
  </si>
  <si>
    <t>'ostrůvek: u přechodu</t>
  </si>
  <si>
    <t>30</t>
  </si>
  <si>
    <t>'"ostrůvek: u napojení č . 1"</t>
  </si>
  <si>
    <t>8,1</t>
  </si>
  <si>
    <t>'"za napojením č . 1"</t>
  </si>
  <si>
    <t>28,8</t>
  </si>
  <si>
    <t>'od napojení č. 1 po zast. BUS směr M.Albrechtice"</t>
  </si>
  <si>
    <t>45,5</t>
  </si>
  <si>
    <t>25</t>
  </si>
  <si>
    <t>181411121</t>
  </si>
  <si>
    <t>Založení lučního trávníku výsevem plochy do 1000 m2 v rovině a ve svahu do 1:5</t>
  </si>
  <si>
    <t>-1602631688</t>
  </si>
  <si>
    <t>"tráva pro plochy mezi cestou a chodníkem" Ohumusování_rovina</t>
  </si>
  <si>
    <t>26</t>
  </si>
  <si>
    <t>005724720</t>
  </si>
  <si>
    <t>osivo směs travní krajinná - rovinná</t>
  </si>
  <si>
    <t>kg</t>
  </si>
  <si>
    <t>366332427</t>
  </si>
  <si>
    <t>27</t>
  </si>
  <si>
    <t>181411122</t>
  </si>
  <si>
    <t>Založení lučního trávníku výsevem plochy do 1000 m2 ve svahu do 1:2</t>
  </si>
  <si>
    <t>1663546914</t>
  </si>
  <si>
    <t>"tráva pro svahy" Svah_násyp</t>
  </si>
  <si>
    <t>005724740</t>
  </si>
  <si>
    <t>osivo směs travní krajinná - svahová</t>
  </si>
  <si>
    <t>-1682595516</t>
  </si>
  <si>
    <t>"0,03kg/m2" Svah_násyp*0,03</t>
  </si>
  <si>
    <t>29</t>
  </si>
  <si>
    <t>181951102</t>
  </si>
  <si>
    <t>Úprava pláně v hornině tř. 1 až 4 se zhutněním</t>
  </si>
  <si>
    <t>-1894169776</t>
  </si>
  <si>
    <t>Dlažba_60+Dlažba_80</t>
  </si>
  <si>
    <t>182201101</t>
  </si>
  <si>
    <t>Svahování násypů</t>
  </si>
  <si>
    <t>-125037575</t>
  </si>
  <si>
    <t>'"od vjezdu č. 1 po vjezd č" . 2</t>
  </si>
  <si>
    <t>27,5</t>
  </si>
  <si>
    <t>'u zast. BUS směr M.Albrechtice</t>
  </si>
  <si>
    <t>3,1</t>
  </si>
  <si>
    <t>'přístřešek u zast. BUS směr M.Albrechtice</t>
  </si>
  <si>
    <t>16,2</t>
  </si>
  <si>
    <t>31</t>
  </si>
  <si>
    <t>182301121</t>
  </si>
  <si>
    <t>Rozprostření ornice pl do 500 m2 ve svahu přes 1:5 tl vrstvy do 100 mm</t>
  </si>
  <si>
    <t>942055717</t>
  </si>
  <si>
    <t xml:space="preserve">"ohumusování trvalých svahů - viz  Sestavy kubatur  - výměra Svahování Násyp" Svah_násyp </t>
  </si>
  <si>
    <t>32</t>
  </si>
  <si>
    <t>18300000001</t>
  </si>
  <si>
    <t>Cena za získání ornice</t>
  </si>
  <si>
    <t>62805788</t>
  </si>
  <si>
    <t>33</t>
  </si>
  <si>
    <t>451313511</t>
  </si>
  <si>
    <t>Podkladní vrstva z betonu prostého vodostavebného pod dlažbu tl do 100 mm</t>
  </si>
  <si>
    <t>1231733000</t>
  </si>
  <si>
    <t>Podkladní vrstva z betonu prostého vodostavebného pod dlažbu tl. do 100 mm</t>
  </si>
  <si>
    <t>451573111</t>
  </si>
  <si>
    <t>Lože pod potrubí otevřený výkop ze štěrkopísku</t>
  </si>
  <si>
    <t>358799006</t>
  </si>
  <si>
    <t xml:space="preserve">"Lože pod  potrubí odvodnění" </t>
  </si>
  <si>
    <t xml:space="preserve">"odv. žlab Ž1- výtokové čelo"   38*0.7*0,2 </t>
  </si>
  <si>
    <t>"UV1- výtok"  6*0.7*0,2</t>
  </si>
  <si>
    <t>"UV2- výtok"  3*0,7*0,2</t>
  </si>
  <si>
    <t>"UV3 - napopjení na DN 200"  3*0.7*0,2</t>
  </si>
  <si>
    <t>35</t>
  </si>
  <si>
    <t>465513228</t>
  </si>
  <si>
    <t>Dlažba z lomového kamene na cementovou maltu s vyspárováním tl 250 mm pro hráze</t>
  </si>
  <si>
    <t>546589004</t>
  </si>
  <si>
    <t>Dlažba z lomového kamene lomařsky upraveného vodorovná nebo ve sklonu na cementovou maltu ze 400 kg cementu na m3 malty, s vyspárováním cementovou maltou MCs tl. 250 mm</t>
  </si>
  <si>
    <t>" Výtoky přípojek UV1a UV2" 2*1.5</t>
  </si>
  <si>
    <t>36</t>
  </si>
  <si>
    <t>564851111</t>
  </si>
  <si>
    <t>Podklad ze štěrkodrtě ŠD tl 150 mm</t>
  </si>
  <si>
    <t>-662057808</t>
  </si>
  <si>
    <t>"pod dlažbu 60mm" Dlažba_60</t>
  </si>
  <si>
    <t>"rezerva pro sanaci pláně, tl.150mm,50% výměry pláně" Pláň*0,5</t>
  </si>
  <si>
    <t>ŠD150</t>
  </si>
  <si>
    <t>37</t>
  </si>
  <si>
    <t>564861111</t>
  </si>
  <si>
    <t>Podklad ze štěrkodrtě ŠD tl 200 mm</t>
  </si>
  <si>
    <t>1127955913</t>
  </si>
  <si>
    <t>ŠD200</t>
  </si>
  <si>
    <t>"pod dlažbu 80mm" Dlažba_80</t>
  </si>
  <si>
    <t>"doplnění podkladů a krytů   napojení č. 2 2x"  5*2</t>
  </si>
  <si>
    <t>38</t>
  </si>
  <si>
    <t>577154111</t>
  </si>
  <si>
    <t>Asfaltový beton vrstva obrusná ACO 11 (ABS) tř. I tl 60 mm š do 3 m z nemodifikovaného asfaltu</t>
  </si>
  <si>
    <t>919598245</t>
  </si>
  <si>
    <t>Asfaltový beton vrstva obrusná ACO 11 (ABS) s rozprostřením a se zhutněním z nemodifikovaného asfaltu v pruhu šířky do 3 m tř. I, po zhutnění tl. 60 mm</t>
  </si>
  <si>
    <t>"doplnění podkladů a krytů   napojení č. 2 "  5</t>
  </si>
  <si>
    <t>39</t>
  </si>
  <si>
    <t>596211211</t>
  </si>
  <si>
    <t>Kladení zámkové dlažby komunikací pro pěší tl 80 mm skupiny A pl do 100 m2, včetně řezání</t>
  </si>
  <si>
    <t>582882197</t>
  </si>
  <si>
    <t>'Nová dlažba zámková tl. 80 mm:</t>
  </si>
  <si>
    <t>'"vjezd č . 1"</t>
  </si>
  <si>
    <t>3,6</t>
  </si>
  <si>
    <t>'"vjezd č . 2"</t>
  </si>
  <si>
    <t>3,9</t>
  </si>
  <si>
    <t>40</t>
  </si>
  <si>
    <t>592450070</t>
  </si>
  <si>
    <t>dlažba zámková H-PROFIL HBB 20x16,5x8 cm přírodní</t>
  </si>
  <si>
    <t>64009323</t>
  </si>
  <si>
    <t>41</t>
  </si>
  <si>
    <t>596211113</t>
  </si>
  <si>
    <t>Kladení zámkové dlažby komunikací pro pěší tl 60 mm skupiny A pl přes 300 m2, včetně řezání</t>
  </si>
  <si>
    <t>-1274633878</t>
  </si>
  <si>
    <t>"Dlažba chodníků přírodní"</t>
  </si>
  <si>
    <t>38,1</t>
  </si>
  <si>
    <t>18,1</t>
  </si>
  <si>
    <t>26,3</t>
  </si>
  <si>
    <t>'ostrůvek u přechodu"</t>
  </si>
  <si>
    <t>133</t>
  </si>
  <si>
    <t>'od napojení č. 1 po zastávku Bus směr M.Albrechtice"</t>
  </si>
  <si>
    <t>74,4</t>
  </si>
  <si>
    <t>"Dlažba pod novým umístěním  přístřešku zast. č. 1 "  16</t>
  </si>
  <si>
    <t>"Dlažba pod přístřeškem  zast. č. 2 "  8</t>
  </si>
  <si>
    <t>Dlažba60_přírodní</t>
  </si>
  <si>
    <t>Mezisoučet</t>
  </si>
  <si>
    <t xml:space="preserve">"Slepecká dlažba" </t>
  </si>
  <si>
    <t>'u zastávky BUS směr Krnov"</t>
  </si>
  <si>
    <t>1,8</t>
  </si>
  <si>
    <t>'"vjezd č . 2</t>
  </si>
  <si>
    <t>'za vjezdem č. 1 u přechodu"</t>
  </si>
  <si>
    <t>3,4</t>
  </si>
  <si>
    <t>"ostrůvek: u přechodu"</t>
  </si>
  <si>
    <t>'"ostrůvek: u napojení č . 2"</t>
  </si>
  <si>
    <t>'"ostrůvek: u napojení č. 1"</t>
  </si>
  <si>
    <t>5,4</t>
  </si>
  <si>
    <t>'"za napojením č . 2"</t>
  </si>
  <si>
    <t>6,8</t>
  </si>
  <si>
    <t>'"Kontrastní barevný pás š . 0,4 'm:"</t>
  </si>
  <si>
    <t>5,2</t>
  </si>
  <si>
    <t>4,3</t>
  </si>
  <si>
    <t>42</t>
  </si>
  <si>
    <t>592451190</t>
  </si>
  <si>
    <t>dlažba zámková PROMENÁDA slepecká 20x10x6 cm barevná</t>
  </si>
  <si>
    <t>51189074</t>
  </si>
  <si>
    <t>"slepecké úpravy" Dlažba_slepecka*1.01</t>
  </si>
  <si>
    <t>43</t>
  </si>
  <si>
    <t>592451110</t>
  </si>
  <si>
    <t>dlažba  skladebná HOLLAND HBB 20x10x6 cm červená</t>
  </si>
  <si>
    <t>-649328126</t>
  </si>
  <si>
    <t>"barevný pás bez hmatové úpravy na zastávce" Pás_kontrast*1,01</t>
  </si>
  <si>
    <t>44</t>
  </si>
  <si>
    <t>592450380</t>
  </si>
  <si>
    <t>dlažba zámková H-PROFIL HBB 20x16,5x6 cm přírodní</t>
  </si>
  <si>
    <t>-68312059</t>
  </si>
  <si>
    <t>45</t>
  </si>
  <si>
    <t>80000001</t>
  </si>
  <si>
    <t>Montáž  ul. vpustí z korug. trub DN 425 , včetně obsypu a zásypu</t>
  </si>
  <si>
    <t>kus</t>
  </si>
  <si>
    <t>1888683197</t>
  </si>
  <si>
    <t>Montáž revizních šachet a ul. vpustí z korug. trub DN 425 , včetně obsypu a zásypu</t>
  </si>
  <si>
    <t>"UV1-3"3</t>
  </si>
  <si>
    <t>46</t>
  </si>
  <si>
    <t>286617890</t>
  </si>
  <si>
    <t>Kalový koš ocel pro silniční vpusť 425 vč. madla</t>
  </si>
  <si>
    <t>608112200</t>
  </si>
  <si>
    <t>"UV1-UV3" 3</t>
  </si>
  <si>
    <t>47</t>
  </si>
  <si>
    <t>286618420</t>
  </si>
  <si>
    <t xml:space="preserve">spojka "in situ" 150 mm - včetně montáže a navrtání </t>
  </si>
  <si>
    <t>-997525118</t>
  </si>
  <si>
    <t>spojka "in situ" 150 mm</t>
  </si>
  <si>
    <t>"napojení přípojek ul. vpustí " 3</t>
  </si>
  <si>
    <t>48</t>
  </si>
  <si>
    <t>286614120</t>
  </si>
  <si>
    <t xml:space="preserve">dno ul. vpustí  DN 425 </t>
  </si>
  <si>
    <t>69168321</t>
  </si>
  <si>
    <t>dno šachtové TEGRA 425 KG 160 přímé</t>
  </si>
  <si>
    <t>49</t>
  </si>
  <si>
    <t>286617870</t>
  </si>
  <si>
    <t>Litinová dešťová mříž 425/40T čtverec</t>
  </si>
  <si>
    <t>895500080</t>
  </si>
  <si>
    <t>"UV 1 - 3"  3</t>
  </si>
  <si>
    <t>50</t>
  </si>
  <si>
    <t>286616740</t>
  </si>
  <si>
    <t>Roura teleskopická plastová (vč.těsnění) 425/375 mm</t>
  </si>
  <si>
    <t>15745152</t>
  </si>
  <si>
    <t>51</t>
  </si>
  <si>
    <t>871315221</t>
  </si>
  <si>
    <t>Kanalizační potrubí z tvrdého PVC-systém KG tuhost třídy SN8 DN150</t>
  </si>
  <si>
    <t>-782558387</t>
  </si>
  <si>
    <t xml:space="preserve">"přípojky vpustí " </t>
  </si>
  <si>
    <t>"UV1" 6</t>
  </si>
  <si>
    <t>"UV2" 3</t>
  </si>
  <si>
    <t>"UV3" 3</t>
  </si>
  <si>
    <t>52</t>
  </si>
  <si>
    <t>871355221</t>
  </si>
  <si>
    <t>Kanalizační potrubí z tvrdého PVC-systém KG tuhost třídy SN8 DN200</t>
  </si>
  <si>
    <t>718493449</t>
  </si>
  <si>
    <t>Kanalizační potrubí z tvrdého PVC systém KG v otevřeném výkopu ve sklonu do 20 %, tuhost třídy SN 8 DN 200</t>
  </si>
  <si>
    <t>"Ž1-výtokové čelo" 38</t>
  </si>
  <si>
    <t>53</t>
  </si>
  <si>
    <t>877313123</t>
  </si>
  <si>
    <t>Montáž tvarovek jednoosých na potrubí z trub z PVC těsněných kroužkem otevřený výkop DN 150</t>
  </si>
  <si>
    <t>-1964437251</t>
  </si>
  <si>
    <t>54</t>
  </si>
  <si>
    <t>286118900</t>
  </si>
  <si>
    <t>koleno kanalizační plastové s hrdlem PPKGB 160x15°</t>
  </si>
  <si>
    <t>-1892342932</t>
  </si>
  <si>
    <t xml:space="preserve">"2 kolena na 1 UV"  3*2 </t>
  </si>
  <si>
    <t>55</t>
  </si>
  <si>
    <t>877353121</t>
  </si>
  <si>
    <t>Montáž tvarovek odbočných na potrubí z trub z PVC těsněných kroužkem otevřený výkop DN 200</t>
  </si>
  <si>
    <t>1180967577</t>
  </si>
  <si>
    <t>56</t>
  </si>
  <si>
    <t>286114320</t>
  </si>
  <si>
    <t>odbočka kanalizační plastová s hrdlem KGEA-200/160/87°</t>
  </si>
  <si>
    <t>-204449031</t>
  </si>
  <si>
    <t>trubky z polyvinylchloridu kanalizace domovní a uliční KG - Systém (PVC) odbočky KGEA 87° KGEA-200/160/87°</t>
  </si>
  <si>
    <t>57</t>
  </si>
  <si>
    <t>90000001</t>
  </si>
  <si>
    <t>Přemístění přístřešku zastávky směr Město Albrechtice, včetně demontáže , montáže a základů a výkopů</t>
  </si>
  <si>
    <t>komplet</t>
  </si>
  <si>
    <t>1312612581</t>
  </si>
  <si>
    <t>58</t>
  </si>
  <si>
    <t>90000002</t>
  </si>
  <si>
    <t xml:space="preserve">Demontáž a zpětná montáž přístřešku  zastávky směr Krnov </t>
  </si>
  <si>
    <t xml:space="preserve">kus </t>
  </si>
  <si>
    <t>1040008502</t>
  </si>
  <si>
    <t>59</t>
  </si>
  <si>
    <t>914111111</t>
  </si>
  <si>
    <t>Montáž svislé dopravní značky do velikosti 1 m2 objímkami na sloupek nebo konzolu</t>
  </si>
  <si>
    <t>-1298583258</t>
  </si>
  <si>
    <t>'"P6 u napojení č . 2"</t>
  </si>
  <si>
    <t>'E2d u napojení č. 1 a 2 a u zastávky BUS směr M.Albrechtice"</t>
  </si>
  <si>
    <t>'P2 u zastávky BUS směr M.Albrechtice"</t>
  </si>
  <si>
    <t>'"P4 u napojení č . 1"</t>
  </si>
  <si>
    <t xml:space="preserve">"2x IJ4b u  zastávek"  2 </t>
  </si>
  <si>
    <t>"opětná montáž IP6  u přechodu" 2</t>
  </si>
  <si>
    <t>60</t>
  </si>
  <si>
    <t>404441010</t>
  </si>
  <si>
    <t>značka svislá IJ4b FeZn JAC 500 mm</t>
  </si>
  <si>
    <t>1618922522</t>
  </si>
  <si>
    <t>značka svislá zákazová B FeZn JAC 500 mm</t>
  </si>
  <si>
    <t>" u zastávek " 2</t>
  </si>
  <si>
    <t>61</t>
  </si>
  <si>
    <t>404440040</t>
  </si>
  <si>
    <t>značka dopravní svislá reflexní výstražná AL 3M A1    P4 700 mm</t>
  </si>
  <si>
    <t>1495525326</t>
  </si>
  <si>
    <t>výrobky a tabule orientační pro návěstí a zabezpečovací zařízení silniční značky dopravní svislé FeZn  plech FeZn AL     plech Al NK, 3M   povrchová úprava reflexní fólií tř.1 trojúhelníkové značky A1 - A30, P1,P4 rozměr 700 mm AL- 3M  reflexní tř.1</t>
  </si>
  <si>
    <t>62</t>
  </si>
  <si>
    <t>404440540</t>
  </si>
  <si>
    <t>značka dopravní svislá reflexní STOP AL NK P6 700 mm</t>
  </si>
  <si>
    <t>153012186</t>
  </si>
  <si>
    <t>výrobky a tabule orientační pro návěstí a zabezpečovací zařízení silniční značky dopravní svislé FeZn  plech FeZn AL     plech Al NK, 3M   povrchová úprava reflexní fólií tř.1 šestiúhelníková značka P6 "STOP" rozměr 700 AL- NK reflexní tř.1</t>
  </si>
  <si>
    <t>63</t>
  </si>
  <si>
    <t>404442320</t>
  </si>
  <si>
    <t>značka svislá reflexní AL- 3M 500 x 500 mm  - P2</t>
  </si>
  <si>
    <t>-687505757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</si>
  <si>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IP1-7,IP10,E1,E2,E6,E9,E10,E12,IJ4 500 x 500 mm AL- 3M  reflexní tř.1</t>
  </si>
  <si>
    <t>"P2" 1</t>
  </si>
  <si>
    <t>64</t>
  </si>
  <si>
    <t>404442580</t>
  </si>
  <si>
    <t>značka svislá reflexní AL- 3M 500 x 700 mm - E2d</t>
  </si>
  <si>
    <t>-1642846368</t>
  </si>
  <si>
    <t>výrobky a tabule orientační pro návěstí a zabezpečovací zařízení silniční značky dopravní svislé FeZn  plech FeZn AL     plech Al NK, 3M   povrchová úprava reflexní fólií tř.1 obdélníkové značky IP8,IP9,IP11,IP12, IP13,IS15, IJ1-15, E2,E12 500x700 mm AL- 3M  reflexní tř.1</t>
  </si>
  <si>
    <t>"E2d" 2</t>
  </si>
  <si>
    <t>65</t>
  </si>
  <si>
    <t>914511111</t>
  </si>
  <si>
    <t>Montáž sloupku dopravních značek délky do 3,5 m s betonovým základem</t>
  </si>
  <si>
    <t>-1491631635</t>
  </si>
  <si>
    <t>Montáž sloupku dopravních značek délky do 3,5 m do betonového základu</t>
  </si>
  <si>
    <t>66</t>
  </si>
  <si>
    <t>404452300</t>
  </si>
  <si>
    <t>sloupek Zn 70 - 350</t>
  </si>
  <si>
    <t>1662763555</t>
  </si>
  <si>
    <t>výrobky a tabule orientační pro návěstí a zabezpečovací zařízení silniční značky dopravní svislé sloupky Zn 70 - 350</t>
  </si>
  <si>
    <t>67</t>
  </si>
  <si>
    <t>915111112</t>
  </si>
  <si>
    <t>Vodorovné dopravní značení šířky 125 mm retroreflexní bílou barvou dělící čáry souvislé</t>
  </si>
  <si>
    <t>-1741549573</t>
  </si>
  <si>
    <t>'"V1a – podélná čára souvislá, š 0,125m PŘED A ZA PŘECHODEM"</t>
  </si>
  <si>
    <t>68</t>
  </si>
  <si>
    <t>915111116</t>
  </si>
  <si>
    <t>Vodorovné dopravní značení šířky 125 mm retroreflexní žlutou barvou dělící čáry souvislé</t>
  </si>
  <si>
    <t>646577009</t>
  </si>
  <si>
    <t>'"V1a – podélná čára souvislá, š . 0,125 m:</t>
  </si>
  <si>
    <t>'zastávka BUS směr Krnov"</t>
  </si>
  <si>
    <t>'zastávka BUS směr M.Albrechtice"</t>
  </si>
  <si>
    <t>69</t>
  </si>
  <si>
    <t>915111122</t>
  </si>
  <si>
    <t>Vodorovné dopravní značení šířky 125 mm retroreflexní bílou barvou dělící čáry přerušované</t>
  </si>
  <si>
    <t>1007146344</t>
  </si>
  <si>
    <t>"V2b - podélná čára přerušovaná, 3/1,5/0,125" 2*52</t>
  </si>
  <si>
    <t>"V2b - podélná čára přerušovaná, 0,5/0,5/0,125" 2*11</t>
  </si>
  <si>
    <t>70</t>
  </si>
  <si>
    <t>915121112</t>
  </si>
  <si>
    <t>Vodorovné dopravní značení šířky 250 mm retroreflexní bílou barvou vodící čáry</t>
  </si>
  <si>
    <t>797142545</t>
  </si>
  <si>
    <t xml:space="preserve">'"V2b – podélná čára přerušovaná, š 0,250m" </t>
  </si>
  <si>
    <t>18*0.5</t>
  </si>
  <si>
    <t>'"V1a – podélná čára souvislá, š 0,250m"</t>
  </si>
  <si>
    <t xml:space="preserve">74 </t>
  </si>
  <si>
    <t>71</t>
  </si>
  <si>
    <t>915131112</t>
  </si>
  <si>
    <t>Vodorovné dopravní značení retroreflexní bílou barvou přechody pro chodce, šipky nebo symboly</t>
  </si>
  <si>
    <t>-1299648374</t>
  </si>
  <si>
    <t>"přechod pro chodce, 6 pruhů 3x0,5m" 6*3*0,5</t>
  </si>
  <si>
    <t>"V9b - předběžné šipky, 6ks*0,75m2" 6*0,75</t>
  </si>
  <si>
    <t>'"V13a – šikmé čáry rovnoběžné"</t>
  </si>
  <si>
    <t>'"ostrůvek: u napojení Č . 1"</t>
  </si>
  <si>
    <t xml:space="preserve">9 </t>
  </si>
  <si>
    <t>'"za napojením č. 1"</t>
  </si>
  <si>
    <t xml:space="preserve">15 </t>
  </si>
  <si>
    <t>72</t>
  </si>
  <si>
    <t>915131116</t>
  </si>
  <si>
    <t>Vodorovné dopravní značení retroreflexní žlutou barvou přechody pro chodce, šipky nebo symboly</t>
  </si>
  <si>
    <t>2008868270</t>
  </si>
  <si>
    <t>'"nápis BUS, zastávka BUS směr Krnov 2x 2m2"</t>
  </si>
  <si>
    <t>'"nápis BUS, zastávka BUS směr M.Albrechtice 2x 2m2"</t>
  </si>
  <si>
    <t>73</t>
  </si>
  <si>
    <t>915321115</t>
  </si>
  <si>
    <t>Předformátované vodorovné dopravní značení vodící pás pro slabozraké</t>
  </si>
  <si>
    <t>441457862</t>
  </si>
  <si>
    <t>Vodorovné značení předformovaným termoplastem vodící pás pro slabozraké z 6 proužků</t>
  </si>
  <si>
    <t>'"napojení č . 1"</t>
  </si>
  <si>
    <t>4,9</t>
  </si>
  <si>
    <t>'"napojení č . 2"</t>
  </si>
  <si>
    <t>7,6</t>
  </si>
  <si>
    <t>74</t>
  </si>
  <si>
    <t>916111123</t>
  </si>
  <si>
    <t>Osazení obruby z drobných kostek s boční opěrou do lože z betonu prostého</t>
  </si>
  <si>
    <t>201651267</t>
  </si>
  <si>
    <t>75</t>
  </si>
  <si>
    <t>583801100</t>
  </si>
  <si>
    <t>kostka dlažební drobná, žula, I.jakost, velikost 10 cm</t>
  </si>
  <si>
    <t>1648997715</t>
  </si>
  <si>
    <t>"Délka x 0.024 t/bm " Dvojřádky*0.024*1,02</t>
  </si>
  <si>
    <t>76</t>
  </si>
  <si>
    <t>916131213</t>
  </si>
  <si>
    <t xml:space="preserve">Osazení silničního obrubníku betonového stojatého s boční opěrou do lože z betonu prostého, včetně řezání </t>
  </si>
  <si>
    <t>486838020</t>
  </si>
  <si>
    <t>Osazení silničního obrubníku betonového stojatého s boční opěrou do lože z betonu prostého, včetně řezání</t>
  </si>
  <si>
    <t>'Nový silniční obrubník:</t>
  </si>
  <si>
    <t>'od zastávky BUS směr Krnov po přechod"</t>
  </si>
  <si>
    <t>'ostrůvek za přechodem</t>
  </si>
  <si>
    <t>86,7</t>
  </si>
  <si>
    <t>'"napojení č" . 2</t>
  </si>
  <si>
    <t>11,7</t>
  </si>
  <si>
    <t>'"napojení č" . 1</t>
  </si>
  <si>
    <t>10,2</t>
  </si>
  <si>
    <t>Obrub_sil</t>
  </si>
  <si>
    <t>77</t>
  </si>
  <si>
    <t>592174650</t>
  </si>
  <si>
    <t>obrubník betonový silniční Standard 100x15x25 cm</t>
  </si>
  <si>
    <t>-209381196</t>
  </si>
  <si>
    <t>78</t>
  </si>
  <si>
    <t>916231213</t>
  </si>
  <si>
    <t>Osazení chodníkového obrubníku betonového stojatého s boční opěrou do lože z betonu prostého, včetně řezání</t>
  </si>
  <si>
    <t>106109451</t>
  </si>
  <si>
    <t>79</t>
  </si>
  <si>
    <t>592174100</t>
  </si>
  <si>
    <t>obrubník betonový chodníkový ABO 100/10/25 II nat 100x10x25 cm</t>
  </si>
  <si>
    <t>586018346</t>
  </si>
  <si>
    <t>80</t>
  </si>
  <si>
    <t>916431111</t>
  </si>
  <si>
    <t>Osazení bezbariérového betonového obrubníku do betonového lože tl 150 mm</t>
  </si>
  <si>
    <t>1006806147</t>
  </si>
  <si>
    <t>Osazení betonového bezbariérového obrubníku z betonu prostého tř. C 30/37 s ložem betonovým tl. 150 mm úložná šířka do 400 mm</t>
  </si>
  <si>
    <t>"OBRUBNÍK KOLEM  2 ZASTÁVEK + 2xnaběhové L+P  a přechodovéL+P"OBRUB_ZAST+2+2+2+2</t>
  </si>
  <si>
    <t>81</t>
  </si>
  <si>
    <t>592175400</t>
  </si>
  <si>
    <t>obrubník HK přímý 40x33x100 cm šedý</t>
  </si>
  <si>
    <t>1049208362</t>
  </si>
  <si>
    <t>obrubníky betonové a železobetonové obrubníky bezbariérové - CSB obrubník HK přímý       40x33x100</t>
  </si>
  <si>
    <t>OBRUB_ZAST</t>
  </si>
  <si>
    <t>"ZASTÁVKY " (12+13)*1,01</t>
  </si>
  <si>
    <t>82</t>
  </si>
  <si>
    <t>592175420</t>
  </si>
  <si>
    <t>obrubník HK náběhový levý 40x31-33x100 cm šedý</t>
  </si>
  <si>
    <t>-71248451</t>
  </si>
  <si>
    <t>obrubníky betonové a železobetonové obrubníky bezbariérové - CSB obrubník HK náběhový levý    40x31-33x100</t>
  </si>
  <si>
    <t>592175380</t>
  </si>
  <si>
    <t>obrubník HK přechodový pravý 40x31-H25x100 cm šedý</t>
  </si>
  <si>
    <t>115036196</t>
  </si>
  <si>
    <t>obrubníky betonové a železobetonové obrubníky bezbariérové - CSB obrubník HK přechod. pravý 40x31-H25x 100</t>
  </si>
  <si>
    <t>84</t>
  </si>
  <si>
    <t>592175390</t>
  </si>
  <si>
    <t>obrubník HK přechodový levý 40xH25-31x100 cm šedý</t>
  </si>
  <si>
    <t>21141502</t>
  </si>
  <si>
    <t>obrubníky betonové a železobetonové obrubníky bezbariérové - CSB obrubník HK přechod. Levý  40xH25-31x100</t>
  </si>
  <si>
    <t>85</t>
  </si>
  <si>
    <t>592175410</t>
  </si>
  <si>
    <t>obrubník HK náběhový pravý 40x33-31x100 cm šedý</t>
  </si>
  <si>
    <t>993979608</t>
  </si>
  <si>
    <t>obrubníky betonové a železobetonové obrubníky bezbariérové - CSB obrubník HK náběhový pravý  40x33-31x100</t>
  </si>
  <si>
    <t>86</t>
  </si>
  <si>
    <t>919411111</t>
  </si>
  <si>
    <t xml:space="preserve">Čelo propustku z betonu prostého pro propustek z trub DN 200 </t>
  </si>
  <si>
    <t>2009721135</t>
  </si>
  <si>
    <t>Čelo propustku z betonu prostého, pro propustek z trub DN 300 až 500 mm</t>
  </si>
  <si>
    <t xml:space="preserve">" výtokové čelo odvodnění " 1 </t>
  </si>
  <si>
    <t>87</t>
  </si>
  <si>
    <t>919735112</t>
  </si>
  <si>
    <t>Řezání stávajícího živičného krytu hl do 100 mm</t>
  </si>
  <si>
    <t>1302432735</t>
  </si>
  <si>
    <t>'od zastávky BUS směr Krnov po přechod</t>
  </si>
  <si>
    <t>60,2</t>
  </si>
  <si>
    <t>'před ostrůvkem u přechodu</t>
  </si>
  <si>
    <t>55,8</t>
  </si>
  <si>
    <t>'za ostrůvkem u přechodu</t>
  </si>
  <si>
    <t>24,1</t>
  </si>
  <si>
    <t>5,7</t>
  </si>
  <si>
    <t>'"u napojení č" . 1</t>
  </si>
  <si>
    <t>Řezání_krytu</t>
  </si>
  <si>
    <t>88</t>
  </si>
  <si>
    <t>935113211</t>
  </si>
  <si>
    <t>Osazení odvodňovacího betonového žlabu s krycím roštem šířky do 200 mm , včetně osaz koncové vpusti</t>
  </si>
  <si>
    <t>-1184497649</t>
  </si>
  <si>
    <t>Osazení odvodňovacího betonového žlabu s krycím roštem šířky do 200 mm</t>
  </si>
  <si>
    <t>Žlaby</t>
  </si>
  <si>
    <t>"Žlab  Ž1" 7.5</t>
  </si>
  <si>
    <t>89</t>
  </si>
  <si>
    <t>592270001</t>
  </si>
  <si>
    <t>žlab odvodňovací   š 200 mm  -  zatíž. C250</t>
  </si>
  <si>
    <t>399464523</t>
  </si>
  <si>
    <t>žlab odvodňovací ACO N100 typ 10,polymerbeton,100 x 13 x 18 x 18 cm</t>
  </si>
  <si>
    <t>90</t>
  </si>
  <si>
    <t>592270002</t>
  </si>
  <si>
    <t>rošt  š 200 mm - pozink.ocel  tř.zatíž. C250</t>
  </si>
  <si>
    <t>-886118393</t>
  </si>
  <si>
    <t>rošt můstkový ACO N100 - pozink.ocel 100cm x 13cm x 280cm2/m, tř.zatíž. A15</t>
  </si>
  <si>
    <t>91</t>
  </si>
  <si>
    <t>592270003</t>
  </si>
  <si>
    <t>vpust žlabová š. 200 mm zatíž. C250</t>
  </si>
  <si>
    <t>1555821612</t>
  </si>
  <si>
    <t>tvárnice meliorační a příkopové z polymerického betonu vpust žlabová krátký tvar ACO N100 typ    stav.délka x šířka x výška 1-10           50 x 13 x 35,5 cm</t>
  </si>
  <si>
    <t>92</t>
  </si>
  <si>
    <t>938902206</t>
  </si>
  <si>
    <t>Čištění příkopů zpevněných ručně š dna přes 400 mm objem nánosu do 0,5 m3/m</t>
  </si>
  <si>
    <t>-1361155918</t>
  </si>
  <si>
    <t>Čištění příkopů komunikací v suchu nebo ve vodě s odstraněním travnatého porostu nebo nánosu, s úpravou dna a svahů do předepsaného profilu a s naložením na dopravní prostředek zpevněných ručně při šířce dna přes 400 mm a objemu nánosu přes 0,30 do 0,50 m3/m</t>
  </si>
  <si>
    <t xml:space="preserve">"prohloubení příkopu pod vyústním objektem"  30 </t>
  </si>
  <si>
    <t>93</t>
  </si>
  <si>
    <t>966006211</t>
  </si>
  <si>
    <t>Odstranění svislých dopravních značek ze sloupů, sloupků nebo konzol</t>
  </si>
  <si>
    <t>2111550004</t>
  </si>
  <si>
    <t>"značka P4 u napojení č . 2" 1</t>
  </si>
  <si>
    <t>"Demontáž IP6 2x - pr opětovnou montáž" 2</t>
  </si>
  <si>
    <t>94</t>
  </si>
  <si>
    <t>966007111</t>
  </si>
  <si>
    <t>Odstranění vodorovného značení frézováním barvy z čáry š do 125 mm</t>
  </si>
  <si>
    <t>-1842866546</t>
  </si>
  <si>
    <t>Odstranění vodorovného dopravního značení frézováním značeného barvou čáry šířky do 125 mm</t>
  </si>
  <si>
    <t>'zastávka BUS směr Krnov</t>
  </si>
  <si>
    <t>'zastávka BUS směr M.Albrechtice</t>
  </si>
  <si>
    <t>95</t>
  </si>
  <si>
    <t>966007112</t>
  </si>
  <si>
    <t>Odstranění vodorovného značení frézováním barvy z čáry š do 250 mm</t>
  </si>
  <si>
    <t>189468858</t>
  </si>
  <si>
    <t>Odstranění vodorovného dopravního značení frézováním značeného barvou čáry šířky do 250 mm</t>
  </si>
  <si>
    <t>'od vjezdu č. 1 za přechod směrem na Krnov</t>
  </si>
  <si>
    <t>'"od napojení č. 1 za napojení č" . 2</t>
  </si>
  <si>
    <t>96</t>
  </si>
  <si>
    <t>966007113</t>
  </si>
  <si>
    <t>Odstranění vodorovného značení frézováním barvy z plochy</t>
  </si>
  <si>
    <t>988196038</t>
  </si>
  <si>
    <t>Odstranění vodorovného dopravního značení frézováním značeného barvou plošného</t>
  </si>
  <si>
    <t>'stávající přechod pro chodce</t>
  </si>
  <si>
    <t>'"nápis BUS, zastávka BUS směr Krnov 2x" 2m2</t>
  </si>
  <si>
    <t>'"nápis BUS, zastávka BUS směr M.Albrechtice 2x" 2m2</t>
  </si>
  <si>
    <t>997221551</t>
  </si>
  <si>
    <t>Vodorovná doprava suti ze sypkých materiálů do 1 km</t>
  </si>
  <si>
    <t>-1411954281</t>
  </si>
  <si>
    <t>Vodorovná doprava suti bez naložení, ale se složením a s hrubým urovnáním ze sypkých materiálů, na vzdálenost do 1 km</t>
  </si>
  <si>
    <t>Bourání_asf* 0,181</t>
  </si>
  <si>
    <t>Bourání_podkl*0,4</t>
  </si>
  <si>
    <t>Bour_beton*0,185</t>
  </si>
  <si>
    <t>98</t>
  </si>
  <si>
    <t>997221559</t>
  </si>
  <si>
    <t>Příplatek ZKD 1 km u vodorovné dopravy suti ze sypkých materiálů</t>
  </si>
  <si>
    <t>622125941</t>
  </si>
  <si>
    <t>Vodorovná doprava suti bez naložení, ale se složením a s hrubým urovnáním Příplatek k ceně za každý další i započatý 1 km přes 1 km</t>
  </si>
  <si>
    <t>"Skládka Cvilín + 9 km" Bour_beton*0,185*9</t>
  </si>
  <si>
    <t xml:space="preserve">                                        Bourání_podkl*0,4*9</t>
  </si>
  <si>
    <t>"Skládka H. Benešov +35 " Bourání_asf*0,181*35</t>
  </si>
  <si>
    <t>99</t>
  </si>
  <si>
    <t>997221561</t>
  </si>
  <si>
    <t>Vodorovná doprava suti z kusových materiálů do 1 km</t>
  </si>
  <si>
    <t>1809926428</t>
  </si>
  <si>
    <t>Vodorovná doprava suti bez naložení, ale se složením a s hrubým urovnáním z kusových materiálů, na vzdálenost do 1 km</t>
  </si>
  <si>
    <t>997221569</t>
  </si>
  <si>
    <t>Příplatek ZKD 1 km u vodorovné dopravy suti z kusových materiálů</t>
  </si>
  <si>
    <t>-978203567</t>
  </si>
  <si>
    <t>"Skládka Cvilín+9Km" Suť_kus*9</t>
  </si>
  <si>
    <t>101</t>
  </si>
  <si>
    <t>997221815</t>
  </si>
  <si>
    <t>Poplatek za uložení betonového odpadu na skládce (skládkovné)</t>
  </si>
  <si>
    <t>1366701105</t>
  </si>
  <si>
    <t>Poplatek za uložení stavebního odpadu na skládce (skládkovné) betonového</t>
  </si>
  <si>
    <t>102</t>
  </si>
  <si>
    <t>997221845</t>
  </si>
  <si>
    <t>Poplatek za uložení odpadu z asfaltových povrchů na skládce (skládkovné)</t>
  </si>
  <si>
    <t>-1886230455</t>
  </si>
  <si>
    <t>Poplatek za uložení stavebního odpadu na skládce (skládkovné) z asfaltových povrchů</t>
  </si>
  <si>
    <t>Bourání_asf*0,181</t>
  </si>
  <si>
    <t>103</t>
  </si>
  <si>
    <t>997221855</t>
  </si>
  <si>
    <t>Poplatek za uložení odpadu z kameniva na skládce (skládkovné)</t>
  </si>
  <si>
    <t>-494822613</t>
  </si>
  <si>
    <t>Poplatek za uložení stavebního odpadu na skládce (skládkovné) z kameniva</t>
  </si>
  <si>
    <t>104</t>
  </si>
  <si>
    <t>998223011</t>
  </si>
  <si>
    <t>Přesun hmot pro pozemní komunikace s krytem dlážděným</t>
  </si>
  <si>
    <t>-156384777</t>
  </si>
  <si>
    <t>105</t>
  </si>
  <si>
    <t>Zřízení  zařízení staveniště</t>
  </si>
  <si>
    <t>2123467580</t>
  </si>
  <si>
    <t>Zřízení staveniště</t>
  </si>
  <si>
    <t>106</t>
  </si>
  <si>
    <t>Odstranění  zařízení  staveniště</t>
  </si>
  <si>
    <t>1731195449</t>
  </si>
  <si>
    <t>Odstranění staveniště</t>
  </si>
  <si>
    <t>107</t>
  </si>
  <si>
    <t>Provoz zařízení staveniště v průběhu výstavby</t>
  </si>
  <si>
    <t>1817580856</t>
  </si>
  <si>
    <t>Provoz staveniště v průběhu výstavby</t>
  </si>
  <si>
    <t>108</t>
  </si>
  <si>
    <t>Náklady na přechodné dopravní značení</t>
  </si>
  <si>
    <t>-1034314818</t>
  </si>
  <si>
    <t>Náklady spojené se staveništěm</t>
  </si>
  <si>
    <t>109</t>
  </si>
  <si>
    <t>Geometrický plán pro majetkové vypořádání</t>
  </si>
  <si>
    <t>-842498991</t>
  </si>
  <si>
    <t>110</t>
  </si>
  <si>
    <t xml:space="preserve">Zaměření skutečného provedení  stavby </t>
  </si>
  <si>
    <t>-1961741714</t>
  </si>
  <si>
    <t>111</t>
  </si>
  <si>
    <t>Dokumentace skutečného provedení stavby</t>
  </si>
  <si>
    <t>1459211581</t>
  </si>
  <si>
    <t>112</t>
  </si>
  <si>
    <t>Vytyčení stavby</t>
  </si>
  <si>
    <t>-1832142142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</si>
</sst>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4">
    <font>
      <sz val="8"/>
      <name val="Trebuchet MS"/>
      <family val="2"/>
    </font>
    <font>
      <sz val="10"/>
      <name val="Arial"/>
      <family val="0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2"/>
      <color indexed="56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8"/>
      <color indexed="18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1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3" borderId="0" xfId="0" applyFont="1" applyFill="1" applyAlignment="1">
      <alignment horizontal="left" vertical="center"/>
    </xf>
    <xf numFmtId="49" fontId="10" fillId="3" borderId="0" xfId="0" applyNumberFormat="1" applyFont="1" applyFill="1" applyAlignment="1">
      <alignment horizontal="left" vertical="top"/>
    </xf>
    <xf numFmtId="0" fontId="0" fillId="0" borderId="6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1" fillId="0" borderId="7" xfId="0" applyFont="1" applyBorder="1" applyAlignment="1" applyProtection="1">
      <alignment horizontal="left" vertical="center"/>
      <protection/>
    </xf>
    <xf numFmtId="0" fontId="0" fillId="0" borderId="7" xfId="0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0" fillId="4" borderId="0" xfId="0" applyFill="1" applyAlignment="1" applyProtection="1">
      <alignment horizontal="left" vertical="center"/>
      <protection/>
    </xf>
    <xf numFmtId="0" fontId="8" fillId="4" borderId="8" xfId="0" applyFont="1" applyFill="1" applyBorder="1" applyAlignment="1" applyProtection="1">
      <alignment horizontal="left" vertical="center"/>
      <protection/>
    </xf>
    <xf numFmtId="0" fontId="0" fillId="4" borderId="9" xfId="0" applyFill="1" applyBorder="1" applyAlignment="1" applyProtection="1">
      <alignment horizontal="left" vertical="center"/>
      <protection/>
    </xf>
    <xf numFmtId="0" fontId="8" fillId="4" borderId="9" xfId="0" applyFont="1" applyFill="1" applyBorder="1" applyAlignment="1" applyProtection="1">
      <alignment horizontal="center" vertical="center"/>
      <protection/>
    </xf>
    <xf numFmtId="0" fontId="0" fillId="4" borderId="5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4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 applyProtection="1">
      <alignment horizontal="left" vertical="center"/>
      <protection/>
    </xf>
    <xf numFmtId="0" fontId="8" fillId="0" borderId="4" xfId="0" applyFont="1" applyBorder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/>
    </xf>
    <xf numFmtId="166" fontId="10" fillId="0" borderId="0" xfId="0" applyNumberFormat="1" applyFont="1" applyAlignment="1" applyProtection="1">
      <alignment horizontal="left" vertical="top"/>
      <protection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20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164" fontId="14" fillId="0" borderId="21" xfId="0" applyNumberFormat="1" applyFont="1" applyBorder="1" applyAlignment="1" applyProtection="1">
      <alignment horizontal="righ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164" fontId="14" fillId="0" borderId="15" xfId="0" applyNumberFormat="1" applyFont="1" applyBorder="1" applyAlignment="1" applyProtection="1">
      <alignment horizontal="righ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4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17" fillId="0" borderId="4" xfId="0" applyFont="1" applyBorder="1" applyAlignment="1">
      <alignment horizontal="left" vertical="center"/>
    </xf>
    <xf numFmtId="164" fontId="21" fillId="0" borderId="22" xfId="0" applyNumberFormat="1" applyFont="1" applyBorder="1" applyAlignment="1" applyProtection="1">
      <alignment horizontal="right" vertical="center"/>
      <protection/>
    </xf>
    <xf numFmtId="164" fontId="21" fillId="0" borderId="23" xfId="0" applyNumberFormat="1" applyFont="1" applyBorder="1" applyAlignment="1" applyProtection="1">
      <alignment horizontal="right" vertical="center"/>
      <protection/>
    </xf>
    <xf numFmtId="167" fontId="21" fillId="0" borderId="23" xfId="0" applyNumberFormat="1" applyFont="1" applyBorder="1" applyAlignment="1" applyProtection="1">
      <alignment horizontal="right" vertical="center"/>
      <protection/>
    </xf>
    <xf numFmtId="164" fontId="21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8" fillId="4" borderId="9" xfId="0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2" fillId="0" borderId="4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5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4" fillId="0" borderId="4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5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/>
    </xf>
    <xf numFmtId="0" fontId="10" fillId="4" borderId="17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 wrapText="1"/>
      <protection/>
    </xf>
    <xf numFmtId="0" fontId="10" fillId="4" borderId="19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167" fontId="25" fillId="0" borderId="13" xfId="0" applyNumberFormat="1" applyFont="1" applyBorder="1" applyAlignment="1" applyProtection="1">
      <alignment horizontal="right"/>
      <protection/>
    </xf>
    <xf numFmtId="167" fontId="25" fillId="0" borderId="14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4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0" fontId="27" fillId="0" borderId="4" xfId="0" applyFont="1" applyBorder="1" applyAlignment="1">
      <alignment horizontal="left"/>
    </xf>
    <xf numFmtId="0" fontId="27" fillId="0" borderId="21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15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8" fontId="0" fillId="0" borderId="25" xfId="0" applyNumberFormat="1" applyFont="1" applyBorder="1" applyAlignment="1" applyProtection="1">
      <alignment horizontal="right" vertical="center"/>
      <protection/>
    </xf>
    <xf numFmtId="0" fontId="12" fillId="3" borderId="25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center" vertical="center" wrapText="1"/>
      <protection/>
    </xf>
    <xf numFmtId="167" fontId="12" fillId="0" borderId="0" xfId="0" applyNumberFormat="1" applyFont="1" applyAlignment="1" applyProtection="1">
      <alignment horizontal="right" vertical="center"/>
      <protection/>
    </xf>
    <xf numFmtId="167" fontId="12" fillId="0" borderId="15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0" fillId="0" borderId="21" xfId="0" applyBorder="1" applyAlignment="1" applyProtection="1">
      <alignment horizontal="left" vertical="center"/>
      <protection/>
    </xf>
    <xf numFmtId="0" fontId="29" fillId="0" borderId="4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4" xfId="0" applyFont="1" applyBorder="1" applyAlignment="1">
      <alignment horizontal="left" vertical="center"/>
    </xf>
    <xf numFmtId="0" fontId="29" fillId="0" borderId="21" xfId="0" applyFont="1" applyBorder="1" applyAlignment="1" applyProtection="1">
      <alignment horizontal="left" vertical="center"/>
      <protection/>
    </xf>
    <xf numFmtId="0" fontId="29" fillId="0" borderId="15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4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4" xfId="0" applyFont="1" applyBorder="1" applyAlignment="1">
      <alignment horizontal="left" vertical="center"/>
    </xf>
    <xf numFmtId="0" fontId="30" fillId="0" borderId="21" xfId="0" applyFont="1" applyBorder="1" applyAlignment="1" applyProtection="1">
      <alignment horizontal="left" vertical="center"/>
      <protection/>
    </xf>
    <xf numFmtId="0" fontId="30" fillId="0" borderId="15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4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4" xfId="0" applyFont="1" applyBorder="1" applyAlignment="1">
      <alignment horizontal="left" vertical="center"/>
    </xf>
    <xf numFmtId="0" fontId="31" fillId="0" borderId="21" xfId="0" applyFont="1" applyBorder="1" applyAlignment="1" applyProtection="1">
      <alignment horizontal="left" vertical="center"/>
      <protection/>
    </xf>
    <xf numFmtId="0" fontId="31" fillId="0" borderId="15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25" xfId="0" applyFont="1" applyBorder="1" applyAlignment="1" applyProtection="1">
      <alignment horizontal="center" vertical="center"/>
      <protection/>
    </xf>
    <xf numFmtId="49" fontId="32" fillId="0" borderId="25" xfId="0" applyNumberFormat="1" applyFont="1" applyBorder="1" applyAlignment="1" applyProtection="1">
      <alignment horizontal="left" vertical="center" wrapText="1"/>
      <protection/>
    </xf>
    <xf numFmtId="0" fontId="32" fillId="0" borderId="25" xfId="0" applyFont="1" applyBorder="1" applyAlignment="1" applyProtection="1">
      <alignment horizontal="center" vertical="center" wrapText="1"/>
      <protection/>
    </xf>
    <xf numFmtId="168" fontId="32" fillId="0" borderId="25" xfId="0" applyNumberFormat="1" applyFont="1" applyBorder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3" fillId="0" borderId="4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0" fontId="33" fillId="0" borderId="4" xfId="0" applyFont="1" applyBorder="1" applyAlignment="1">
      <alignment horizontal="left" vertical="center"/>
    </xf>
    <xf numFmtId="0" fontId="33" fillId="0" borderId="21" xfId="0" applyFont="1" applyBorder="1" applyAlignment="1" applyProtection="1">
      <alignment horizontal="left" vertical="center"/>
      <protection/>
    </xf>
    <xf numFmtId="0" fontId="33" fillId="0" borderId="15" xfId="0" applyFont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 applyProtection="1">
      <alignment horizontal="left" vertical="center"/>
      <protection/>
    </xf>
    <xf numFmtId="49" fontId="10" fillId="3" borderId="0" xfId="0" applyNumberFormat="1" applyFont="1" applyFill="1" applyBorder="1" applyAlignment="1">
      <alignment horizontal="left" vertical="top"/>
    </xf>
    <xf numFmtId="0" fontId="10" fillId="0" borderId="0" xfId="0" applyFont="1" applyBorder="1" applyAlignment="1" applyProtection="1">
      <alignment horizontal="left" vertical="center" wrapText="1"/>
      <protection/>
    </xf>
    <xf numFmtId="164" fontId="11" fillId="0" borderId="7" xfId="0" applyNumberFormat="1" applyFont="1" applyBorder="1" applyAlignment="1" applyProtection="1">
      <alignment horizontal="right" vertical="center"/>
      <protection/>
    </xf>
    <xf numFmtId="165" fontId="12" fillId="0" borderId="0" xfId="0" applyNumberFormat="1" applyFont="1" applyBorder="1" applyAlignment="1" applyProtection="1">
      <alignment horizontal="right" vertic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8" fillId="4" borderId="9" xfId="0" applyFont="1" applyFill="1" applyBorder="1" applyAlignment="1" applyProtection="1">
      <alignment horizontal="left" vertical="center"/>
      <protection/>
    </xf>
    <xf numFmtId="164" fontId="8" fillId="4" borderId="16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  <protection/>
    </xf>
    <xf numFmtId="0" fontId="10" fillId="4" borderId="9" xfId="0" applyFont="1" applyFill="1" applyBorder="1" applyAlignment="1" applyProtection="1">
      <alignment horizontal="center" vertical="center"/>
      <protection/>
    </xf>
    <xf numFmtId="0" fontId="10" fillId="4" borderId="9" xfId="0" applyFont="1" applyFill="1" applyBorder="1" applyAlignment="1" applyProtection="1">
      <alignment horizontal="right" vertical="center"/>
      <protection/>
    </xf>
    <xf numFmtId="164" fontId="1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64" fontId="19" fillId="0" borderId="0" xfId="0" applyNumberFormat="1" applyFont="1" applyBorder="1" applyAlignment="1" applyProtection="1">
      <alignment horizontal="right" vertical="center"/>
      <protection/>
    </xf>
    <xf numFmtId="0" fontId="0" fillId="2" borderId="0" xfId="0" applyFill="1" applyBorder="1" applyAlignment="1">
      <alignment horizontal="left" vertical="top"/>
    </xf>
    <xf numFmtId="0" fontId="9" fillId="0" borderId="0" xfId="0" applyFont="1" applyBorder="1" applyAlignment="1" applyProtection="1">
      <alignment horizontal="left" vertical="center"/>
      <protection/>
    </xf>
    <xf numFmtId="166" fontId="10" fillId="0" borderId="0" xfId="0" applyNumberFormat="1" applyFont="1" applyBorder="1" applyAlignment="1" applyProtection="1">
      <alignment horizontal="left" vertical="top"/>
      <protection/>
    </xf>
    <xf numFmtId="164" fontId="12" fillId="0" borderId="0" xfId="0" applyNumberFormat="1" applyFont="1" applyBorder="1" applyAlignment="1" applyProtection="1">
      <alignment horizontal="right" vertical="center"/>
      <protection/>
    </xf>
    <xf numFmtId="0" fontId="10" fillId="4" borderId="0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Border="1" applyAlignment="1" applyProtection="1">
      <alignment horizontal="right" vertical="center"/>
      <protection/>
    </xf>
    <xf numFmtId="164" fontId="24" fillId="0" borderId="0" xfId="0" applyNumberFormat="1" applyFont="1" applyBorder="1" applyAlignment="1" applyProtection="1">
      <alignment horizontal="right" vertical="center"/>
      <protection/>
    </xf>
    <xf numFmtId="0" fontId="10" fillId="4" borderId="18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Border="1" applyAlignment="1" applyProtection="1">
      <alignment horizontal="right"/>
      <protection/>
    </xf>
    <xf numFmtId="164" fontId="22" fillId="0" borderId="0" xfId="0" applyNumberFormat="1" applyFont="1" applyBorder="1" applyAlignment="1" applyProtection="1">
      <alignment horizontal="right"/>
      <protection/>
    </xf>
    <xf numFmtId="164" fontId="24" fillId="0" borderId="0" xfId="0" applyNumberFormat="1" applyFont="1" applyBorder="1" applyAlignment="1" applyProtection="1">
      <alignment horizontal="right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164" fontId="0" fillId="3" borderId="25" xfId="0" applyNumberFormat="1" applyFont="1" applyFill="1" applyBorder="1" applyAlignment="1">
      <alignment horizontal="right" vertical="center"/>
    </xf>
    <xf numFmtId="164" fontId="0" fillId="0" borderId="25" xfId="0" applyNumberFormat="1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2" fillId="0" borderId="25" xfId="0" applyFont="1" applyBorder="1" applyAlignment="1" applyProtection="1">
      <alignment horizontal="left" vertical="center" wrapText="1"/>
      <protection/>
    </xf>
    <xf numFmtId="164" fontId="32" fillId="3" borderId="25" xfId="0" applyNumberFormat="1" applyFont="1" applyFill="1" applyBorder="1" applyAlignment="1">
      <alignment horizontal="right" vertical="center"/>
    </xf>
    <xf numFmtId="164" fontId="32" fillId="0" borderId="25" xfId="0" applyNumberFormat="1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2"/>
  <sheetViews>
    <sheetView showGridLines="0" defaultGridColor="0" colorId="8" workbookViewId="0" topLeftCell="A1">
      <pane ySplit="1" topLeftCell="I42" activePane="bottomLeft" state="frozen"/>
      <selection pane="topLeft" activeCell="A1" sqref="A1"/>
      <selection pane="bottomLeft" activeCell="A1" sqref="A1"/>
    </sheetView>
  </sheetViews>
  <sheetFormatPr defaultColWidth="9.332031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33" width="2.5" style="1" customWidth="1"/>
    <col min="34" max="34" width="3.33203125" style="1" customWidth="1"/>
    <col min="35" max="35" width="31.66015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015625" style="1" customWidth="1"/>
    <col min="43" max="43" width="15.66015625" style="1" customWidth="1"/>
    <col min="44" max="44" width="13.66015625" style="1" customWidth="1"/>
    <col min="45" max="56" width="0" style="1" hidden="1" customWidth="1"/>
    <col min="57" max="57" width="66.5" style="1" customWidth="1"/>
    <col min="58" max="70" width="10.66015625" style="2" customWidth="1"/>
    <col min="71" max="91" width="0" style="1" hidden="1" customWidth="1"/>
    <col min="92" max="16384" width="10.66015625" style="2" customWidth="1"/>
  </cols>
  <sheetData>
    <row r="1" spans="1:74" s="4" customFormat="1" ht="22.5" customHeight="1">
      <c r="A1" s="3" t="s">
        <v>0</v>
      </c>
      <c r="D1" s="5" t="s">
        <v>1</v>
      </c>
      <c r="BS1" s="3" t="s">
        <v>2</v>
      </c>
      <c r="BT1" s="3" t="s">
        <v>3</v>
      </c>
      <c r="BU1" s="3" t="s">
        <v>3</v>
      </c>
      <c r="BV1" s="3" t="s">
        <v>4</v>
      </c>
    </row>
    <row r="2" spans="3:72" ht="37.5" customHeight="1">
      <c r="C2" s="158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6" t="s">
        <v>6</v>
      </c>
      <c r="BT2" s="6" t="s">
        <v>7</v>
      </c>
    </row>
    <row r="3" spans="2:72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6" t="s">
        <v>6</v>
      </c>
      <c r="BT3" s="6" t="s">
        <v>8</v>
      </c>
    </row>
    <row r="4" spans="2:71" ht="37.5" customHeight="1">
      <c r="B4" s="10"/>
      <c r="C4" s="160" t="s">
        <v>9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S4" s="11" t="s">
        <v>10</v>
      </c>
      <c r="BE4" s="12" t="s">
        <v>11</v>
      </c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6" t="s">
        <v>12</v>
      </c>
    </row>
    <row r="5" spans="2:71" ht="7.5" customHeight="1">
      <c r="B5" s="1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4"/>
      <c r="BE5" s="161" t="s">
        <v>13</v>
      </c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6" t="s">
        <v>6</v>
      </c>
    </row>
    <row r="6" spans="2:71" ht="26.25" customHeight="1">
      <c r="B6" s="10"/>
      <c r="C6" s="13"/>
      <c r="D6" s="15" t="s">
        <v>14</v>
      </c>
      <c r="E6" s="13"/>
      <c r="F6" s="13"/>
      <c r="G6" s="13"/>
      <c r="H6" s="13"/>
      <c r="I6" s="13"/>
      <c r="J6" s="13"/>
      <c r="K6" s="162" t="s">
        <v>15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3"/>
      <c r="AQ6" s="14"/>
      <c r="BE6" s="16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6" t="s">
        <v>16</v>
      </c>
    </row>
    <row r="7" spans="2:71" ht="7.5" customHeight="1">
      <c r="B7" s="10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4"/>
      <c r="BE7" s="16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6" t="s">
        <v>17</v>
      </c>
    </row>
    <row r="8" spans="2:71" ht="15" customHeight="1">
      <c r="B8" s="10"/>
      <c r="C8" s="13"/>
      <c r="D8" s="16" t="s">
        <v>18</v>
      </c>
      <c r="E8" s="13"/>
      <c r="F8" s="13"/>
      <c r="G8" s="13"/>
      <c r="H8" s="13"/>
      <c r="I8" s="13"/>
      <c r="J8" s="13"/>
      <c r="K8" s="17" t="s">
        <v>19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6" t="s">
        <v>20</v>
      </c>
      <c r="AL8" s="13"/>
      <c r="AM8" s="13"/>
      <c r="AN8" s="18" t="s">
        <v>21</v>
      </c>
      <c r="AO8" s="13"/>
      <c r="AP8" s="13"/>
      <c r="AQ8" s="14"/>
      <c r="BE8" s="16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6" t="s">
        <v>22</v>
      </c>
    </row>
    <row r="9" spans="2:71" ht="15" customHeight="1">
      <c r="B9" s="10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4"/>
      <c r="BE9" s="16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6" t="s">
        <v>23</v>
      </c>
    </row>
    <row r="10" spans="2:71" ht="15" customHeight="1">
      <c r="B10" s="10"/>
      <c r="C10" s="13"/>
      <c r="D10" s="16" t="s">
        <v>24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6" t="s">
        <v>25</v>
      </c>
      <c r="AL10" s="13"/>
      <c r="AM10" s="13"/>
      <c r="AN10" s="17"/>
      <c r="AO10" s="13"/>
      <c r="AP10" s="13"/>
      <c r="AQ10" s="14"/>
      <c r="BE10" s="16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6" t="s">
        <v>16</v>
      </c>
    </row>
    <row r="11" spans="2:71" ht="19.5" customHeight="1">
      <c r="B11" s="10"/>
      <c r="C11" s="13"/>
      <c r="D11" s="13"/>
      <c r="E11" s="17" t="s">
        <v>26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6" t="s">
        <v>27</v>
      </c>
      <c r="AL11" s="13"/>
      <c r="AM11" s="13"/>
      <c r="AN11" s="17"/>
      <c r="AO11" s="13"/>
      <c r="AP11" s="13"/>
      <c r="AQ11" s="14"/>
      <c r="BE11" s="16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6" t="s">
        <v>16</v>
      </c>
    </row>
    <row r="12" spans="2:71" ht="7.5" customHeight="1">
      <c r="B12" s="1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BE12" s="16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6" t="s">
        <v>16</v>
      </c>
    </row>
    <row r="13" spans="2:71" ht="15" customHeight="1">
      <c r="B13" s="10"/>
      <c r="C13" s="13"/>
      <c r="D13" s="16" t="s">
        <v>28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6" t="s">
        <v>25</v>
      </c>
      <c r="AL13" s="13"/>
      <c r="AM13" s="13"/>
      <c r="AN13" s="19" t="s">
        <v>29</v>
      </c>
      <c r="AO13" s="13"/>
      <c r="AP13" s="13"/>
      <c r="AQ13" s="14"/>
      <c r="BE13" s="16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6" t="s">
        <v>16</v>
      </c>
    </row>
    <row r="14" spans="2:71" ht="15.75" customHeight="1">
      <c r="B14" s="10"/>
      <c r="C14" s="13"/>
      <c r="D14" s="13"/>
      <c r="E14" s="163" t="s">
        <v>29</v>
      </c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" t="s">
        <v>27</v>
      </c>
      <c r="AL14" s="13"/>
      <c r="AM14" s="13"/>
      <c r="AN14" s="19" t="s">
        <v>29</v>
      </c>
      <c r="AO14" s="13"/>
      <c r="AP14" s="13"/>
      <c r="AQ14" s="14"/>
      <c r="BE14" s="16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6" t="s">
        <v>16</v>
      </c>
    </row>
    <row r="15" spans="2:71" ht="7.5" customHeight="1">
      <c r="B15" s="10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4"/>
      <c r="BE15" s="16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6" t="s">
        <v>3</v>
      </c>
    </row>
    <row r="16" spans="2:71" ht="15" customHeight="1">
      <c r="B16" s="10"/>
      <c r="C16" s="13"/>
      <c r="D16" s="16" t="s">
        <v>30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6" t="s">
        <v>25</v>
      </c>
      <c r="AL16" s="13"/>
      <c r="AM16" s="13"/>
      <c r="AN16" s="17"/>
      <c r="AO16" s="13"/>
      <c r="AP16" s="13"/>
      <c r="AQ16" s="14"/>
      <c r="BE16" s="16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6" t="s">
        <v>3</v>
      </c>
    </row>
    <row r="17" spans="2:71" ht="19.5" customHeight="1">
      <c r="B17" s="10"/>
      <c r="C17" s="13"/>
      <c r="D17" s="13"/>
      <c r="E17" s="17" t="s">
        <v>31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6" t="s">
        <v>27</v>
      </c>
      <c r="AL17" s="13"/>
      <c r="AM17" s="13"/>
      <c r="AN17" s="17"/>
      <c r="AO17" s="13"/>
      <c r="AP17" s="13"/>
      <c r="AQ17" s="14"/>
      <c r="BE17" s="16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6" t="s">
        <v>32</v>
      </c>
    </row>
    <row r="18" spans="2:71" ht="7.5" customHeight="1">
      <c r="B18" s="1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4"/>
      <c r="BE18" s="16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6" t="s">
        <v>6</v>
      </c>
    </row>
    <row r="19" spans="2:71" ht="15" customHeight="1">
      <c r="B19" s="10"/>
      <c r="C19" s="13"/>
      <c r="D19" s="16" t="s">
        <v>33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4"/>
      <c r="BE19" s="16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6" t="s">
        <v>16</v>
      </c>
    </row>
    <row r="20" spans="2:71" ht="15.75" customHeight="1">
      <c r="B20" s="10"/>
      <c r="C20" s="13"/>
      <c r="D20" s="13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3"/>
      <c r="AP20" s="13"/>
      <c r="AQ20" s="14"/>
      <c r="BE20" s="16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6" t="s">
        <v>3</v>
      </c>
    </row>
    <row r="21" spans="2:70" ht="7.5" customHeight="1">
      <c r="B21" s="1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4"/>
      <c r="BE21" s="16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ht="7.5" customHeight="1">
      <c r="B22" s="10"/>
      <c r="C22" s="1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3"/>
      <c r="AQ22" s="14"/>
      <c r="BE22" s="16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57" s="6" customFormat="1" ht="27" customHeight="1">
      <c r="B23" s="21"/>
      <c r="C23" s="22"/>
      <c r="D23" s="23" t="s">
        <v>34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65">
        <f>ROUNDUP($AG$49,2)</f>
        <v>0</v>
      </c>
      <c r="AL23" s="165"/>
      <c r="AM23" s="165"/>
      <c r="AN23" s="165"/>
      <c r="AO23" s="165"/>
      <c r="AP23" s="22"/>
      <c r="AQ23" s="25"/>
      <c r="BE23" s="161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161"/>
    </row>
    <row r="25" spans="2:57" s="6" customFormat="1" ht="15" customHeight="1">
      <c r="B25" s="26"/>
      <c r="C25" s="27"/>
      <c r="D25" s="27" t="s">
        <v>35</v>
      </c>
      <c r="E25" s="27"/>
      <c r="F25" s="27" t="s">
        <v>36</v>
      </c>
      <c r="G25" s="27"/>
      <c r="H25" s="27"/>
      <c r="I25" s="27"/>
      <c r="J25" s="27"/>
      <c r="K25" s="27"/>
      <c r="L25" s="166">
        <v>0.21</v>
      </c>
      <c r="M25" s="166"/>
      <c r="N25" s="166"/>
      <c r="O25" s="166"/>
      <c r="P25" s="27"/>
      <c r="Q25" s="27"/>
      <c r="R25" s="27"/>
      <c r="S25" s="27"/>
      <c r="T25" s="28" t="s">
        <v>37</v>
      </c>
      <c r="U25" s="27"/>
      <c r="V25" s="27"/>
      <c r="W25" s="167">
        <f>ROUNDUP($AZ$49,2)</f>
        <v>0</v>
      </c>
      <c r="X25" s="167"/>
      <c r="Y25" s="167"/>
      <c r="Z25" s="167"/>
      <c r="AA25" s="167"/>
      <c r="AB25" s="167"/>
      <c r="AC25" s="167"/>
      <c r="AD25" s="167"/>
      <c r="AE25" s="167"/>
      <c r="AF25" s="27"/>
      <c r="AG25" s="27"/>
      <c r="AH25" s="27"/>
      <c r="AI25" s="27"/>
      <c r="AJ25" s="27"/>
      <c r="AK25" s="167">
        <f>ROUNDUP($AV$49,1)</f>
        <v>0</v>
      </c>
      <c r="AL25" s="167"/>
      <c r="AM25" s="167"/>
      <c r="AN25" s="167"/>
      <c r="AO25" s="167"/>
      <c r="AP25" s="27"/>
      <c r="AQ25" s="29"/>
      <c r="BE25" s="161"/>
    </row>
    <row r="26" spans="2:57" s="6" customFormat="1" ht="15" customHeight="1">
      <c r="B26" s="26"/>
      <c r="C26" s="27"/>
      <c r="D26" s="27"/>
      <c r="E26" s="27"/>
      <c r="F26" s="27" t="s">
        <v>38</v>
      </c>
      <c r="G26" s="27"/>
      <c r="H26" s="27"/>
      <c r="I26" s="27"/>
      <c r="J26" s="27"/>
      <c r="K26" s="27"/>
      <c r="L26" s="166">
        <v>0.15</v>
      </c>
      <c r="M26" s="166"/>
      <c r="N26" s="166"/>
      <c r="O26" s="166"/>
      <c r="P26" s="27"/>
      <c r="Q26" s="27"/>
      <c r="R26" s="27"/>
      <c r="S26" s="27"/>
      <c r="T26" s="28" t="s">
        <v>37</v>
      </c>
      <c r="U26" s="27"/>
      <c r="V26" s="27"/>
      <c r="W26" s="167">
        <f>ROUNDUP($BA$49,2)</f>
        <v>0</v>
      </c>
      <c r="X26" s="167"/>
      <c r="Y26" s="167"/>
      <c r="Z26" s="167"/>
      <c r="AA26" s="167"/>
      <c r="AB26" s="167"/>
      <c r="AC26" s="167"/>
      <c r="AD26" s="167"/>
      <c r="AE26" s="167"/>
      <c r="AF26" s="27"/>
      <c r="AG26" s="27"/>
      <c r="AH26" s="27"/>
      <c r="AI26" s="27"/>
      <c r="AJ26" s="27"/>
      <c r="AK26" s="167">
        <f>ROUNDUP($AW$49,1)</f>
        <v>0</v>
      </c>
      <c r="AL26" s="167"/>
      <c r="AM26" s="167"/>
      <c r="AN26" s="167"/>
      <c r="AO26" s="167"/>
      <c r="AP26" s="27"/>
      <c r="AQ26" s="29"/>
      <c r="BE26" s="161"/>
    </row>
    <row r="27" spans="2:57" s="6" customFormat="1" ht="15" customHeight="1" hidden="1">
      <c r="B27" s="26"/>
      <c r="C27" s="27"/>
      <c r="D27" s="27"/>
      <c r="E27" s="27"/>
      <c r="F27" s="27" t="s">
        <v>39</v>
      </c>
      <c r="G27" s="27"/>
      <c r="H27" s="27"/>
      <c r="I27" s="27"/>
      <c r="J27" s="27"/>
      <c r="K27" s="27"/>
      <c r="L27" s="166">
        <v>0.21</v>
      </c>
      <c r="M27" s="166"/>
      <c r="N27" s="166"/>
      <c r="O27" s="166"/>
      <c r="P27" s="27"/>
      <c r="Q27" s="27"/>
      <c r="R27" s="27"/>
      <c r="S27" s="27"/>
      <c r="T27" s="28" t="s">
        <v>37</v>
      </c>
      <c r="U27" s="27"/>
      <c r="V27" s="27"/>
      <c r="W27" s="167">
        <f>ROUNDUP($BB$49,2)</f>
        <v>0</v>
      </c>
      <c r="X27" s="167"/>
      <c r="Y27" s="167"/>
      <c r="Z27" s="167"/>
      <c r="AA27" s="167"/>
      <c r="AB27" s="167"/>
      <c r="AC27" s="167"/>
      <c r="AD27" s="167"/>
      <c r="AE27" s="167"/>
      <c r="AF27" s="27"/>
      <c r="AG27" s="27"/>
      <c r="AH27" s="27"/>
      <c r="AI27" s="27"/>
      <c r="AJ27" s="27"/>
      <c r="AK27" s="167">
        <v>0</v>
      </c>
      <c r="AL27" s="167"/>
      <c r="AM27" s="167"/>
      <c r="AN27" s="167"/>
      <c r="AO27" s="167"/>
      <c r="AP27" s="27"/>
      <c r="AQ27" s="29"/>
      <c r="BE27" s="161"/>
    </row>
    <row r="28" spans="2:57" s="6" customFormat="1" ht="15" customHeight="1" hidden="1">
      <c r="B28" s="26"/>
      <c r="C28" s="27"/>
      <c r="D28" s="27"/>
      <c r="E28" s="27"/>
      <c r="F28" s="27" t="s">
        <v>40</v>
      </c>
      <c r="G28" s="27"/>
      <c r="H28" s="27"/>
      <c r="I28" s="27"/>
      <c r="J28" s="27"/>
      <c r="K28" s="27"/>
      <c r="L28" s="166">
        <v>0.15</v>
      </c>
      <c r="M28" s="166"/>
      <c r="N28" s="166"/>
      <c r="O28" s="166"/>
      <c r="P28" s="27"/>
      <c r="Q28" s="27"/>
      <c r="R28" s="27"/>
      <c r="S28" s="27"/>
      <c r="T28" s="28" t="s">
        <v>37</v>
      </c>
      <c r="U28" s="27"/>
      <c r="V28" s="27"/>
      <c r="W28" s="167">
        <f>ROUNDUP($BC$49,2)</f>
        <v>0</v>
      </c>
      <c r="X28" s="167"/>
      <c r="Y28" s="167"/>
      <c r="Z28" s="167"/>
      <c r="AA28" s="167"/>
      <c r="AB28" s="167"/>
      <c r="AC28" s="167"/>
      <c r="AD28" s="167"/>
      <c r="AE28" s="167"/>
      <c r="AF28" s="27"/>
      <c r="AG28" s="27"/>
      <c r="AH28" s="27"/>
      <c r="AI28" s="27"/>
      <c r="AJ28" s="27"/>
      <c r="AK28" s="167">
        <v>0</v>
      </c>
      <c r="AL28" s="167"/>
      <c r="AM28" s="167"/>
      <c r="AN28" s="167"/>
      <c r="AO28" s="167"/>
      <c r="AP28" s="27"/>
      <c r="AQ28" s="29"/>
      <c r="BE28" s="161"/>
    </row>
    <row r="29" spans="2:57" s="6" customFormat="1" ht="15" customHeight="1" hidden="1">
      <c r="B29" s="26"/>
      <c r="C29" s="27"/>
      <c r="D29" s="27"/>
      <c r="E29" s="27"/>
      <c r="F29" s="27" t="s">
        <v>41</v>
      </c>
      <c r="G29" s="27"/>
      <c r="H29" s="27"/>
      <c r="I29" s="27"/>
      <c r="J29" s="27"/>
      <c r="K29" s="27"/>
      <c r="L29" s="166">
        <v>0</v>
      </c>
      <c r="M29" s="166"/>
      <c r="N29" s="166"/>
      <c r="O29" s="166"/>
      <c r="P29" s="27"/>
      <c r="Q29" s="27"/>
      <c r="R29" s="27"/>
      <c r="S29" s="27"/>
      <c r="T29" s="28" t="s">
        <v>37</v>
      </c>
      <c r="U29" s="27"/>
      <c r="V29" s="27"/>
      <c r="W29" s="167">
        <f>ROUNDUP($BD$49,2)</f>
        <v>0</v>
      </c>
      <c r="X29" s="167"/>
      <c r="Y29" s="167"/>
      <c r="Z29" s="167"/>
      <c r="AA29" s="167"/>
      <c r="AB29" s="167"/>
      <c r="AC29" s="167"/>
      <c r="AD29" s="167"/>
      <c r="AE29" s="167"/>
      <c r="AF29" s="27"/>
      <c r="AG29" s="27"/>
      <c r="AH29" s="27"/>
      <c r="AI29" s="27"/>
      <c r="AJ29" s="27"/>
      <c r="AK29" s="167">
        <v>0</v>
      </c>
      <c r="AL29" s="167"/>
      <c r="AM29" s="167"/>
      <c r="AN29" s="167"/>
      <c r="AO29" s="167"/>
      <c r="AP29" s="27"/>
      <c r="AQ29" s="29"/>
      <c r="BE29" s="161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161"/>
    </row>
    <row r="31" spans="2:57" s="6" customFormat="1" ht="27" customHeight="1">
      <c r="B31" s="21"/>
      <c r="C31" s="30"/>
      <c r="D31" s="31" t="s">
        <v>42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 t="s">
        <v>43</v>
      </c>
      <c r="U31" s="32"/>
      <c r="V31" s="32"/>
      <c r="W31" s="32"/>
      <c r="X31" s="168" t="s">
        <v>44</v>
      </c>
      <c r="Y31" s="168"/>
      <c r="Z31" s="168"/>
      <c r="AA31" s="168"/>
      <c r="AB31" s="168"/>
      <c r="AC31" s="32"/>
      <c r="AD31" s="32"/>
      <c r="AE31" s="32"/>
      <c r="AF31" s="32"/>
      <c r="AG31" s="32"/>
      <c r="AH31" s="32"/>
      <c r="AI31" s="32"/>
      <c r="AJ31" s="32"/>
      <c r="AK31" s="169">
        <f>ROUNDUP(SUM($AK$23:$AK$29),2)</f>
        <v>0</v>
      </c>
      <c r="AL31" s="169"/>
      <c r="AM31" s="169"/>
      <c r="AN31" s="169"/>
      <c r="AO31" s="169"/>
      <c r="AP31" s="30"/>
      <c r="AQ31" s="34"/>
      <c r="BE31" s="161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161"/>
    </row>
    <row r="33" spans="2:43" s="6" customFormat="1" ht="7.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7"/>
    </row>
    <row r="37" spans="2:44" s="6" customFormat="1" ht="7.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</row>
    <row r="38" spans="2:44" s="6" customFormat="1" ht="37.5" customHeight="1">
      <c r="B38" s="21"/>
      <c r="C38" s="170" t="s">
        <v>45</v>
      </c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40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0"/>
    </row>
    <row r="40" spans="2:44" s="41" customFormat="1" ht="27" customHeight="1">
      <c r="B40" s="42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162" t="str">
        <f>$K$6</f>
        <v>12862 - Úpravy chodníků a  zastávek  MHD , nasvětlení přechodu – Krásné Loučky</v>
      </c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5"/>
      <c r="AQ40" s="15"/>
      <c r="AR40" s="43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0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4" t="str">
        <f>IF($K$8="","",$K$8)</f>
        <v> 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5" t="str">
        <f>IF($AN$8="","",$AN$8)</f>
        <v>20.02.2014</v>
      </c>
      <c r="AN42" s="22"/>
      <c r="AO42" s="22"/>
      <c r="AP42" s="22"/>
      <c r="AQ42" s="22"/>
      <c r="AR42" s="40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0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Město Krnov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30</v>
      </c>
      <c r="AJ44" s="22"/>
      <c r="AK44" s="22"/>
      <c r="AL44" s="22"/>
      <c r="AM44" s="171" t="str">
        <f>IF($E$17="","",$E$17)</f>
        <v>Lesprojekt  Krnov s.r.o.</v>
      </c>
      <c r="AN44" s="171"/>
      <c r="AO44" s="171"/>
      <c r="AP44" s="171"/>
      <c r="AQ44" s="22"/>
      <c r="AR44" s="40"/>
      <c r="AS44" s="172" t="s">
        <v>46</v>
      </c>
      <c r="AT44" s="172"/>
      <c r="AU44" s="46"/>
      <c r="AV44" s="46"/>
      <c r="AW44" s="46"/>
      <c r="AX44" s="46"/>
      <c r="AY44" s="46"/>
      <c r="AZ44" s="46"/>
      <c r="BA44" s="46"/>
      <c r="BB44" s="46"/>
      <c r="BC44" s="46"/>
      <c r="BD44" s="47"/>
    </row>
    <row r="45" spans="2:56" s="6" customFormat="1" ht="15.75" customHeight="1">
      <c r="B45" s="21"/>
      <c r="C45" s="16" t="s">
        <v>28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0"/>
      <c r="AS45" s="172"/>
      <c r="AT45" s="172"/>
      <c r="BD45" s="48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0"/>
      <c r="AS46" s="172"/>
      <c r="AT46" s="172"/>
      <c r="AU46" s="22"/>
      <c r="AV46" s="22"/>
      <c r="AW46" s="22"/>
      <c r="AX46" s="22"/>
      <c r="AY46" s="22"/>
      <c r="AZ46" s="22"/>
      <c r="BA46" s="22"/>
      <c r="BB46" s="22"/>
      <c r="BC46" s="22"/>
      <c r="BD46" s="49"/>
    </row>
    <row r="47" spans="2:57" s="6" customFormat="1" ht="30" customHeight="1">
      <c r="B47" s="21"/>
      <c r="C47" s="173" t="s">
        <v>47</v>
      </c>
      <c r="D47" s="173"/>
      <c r="E47" s="173"/>
      <c r="F47" s="173"/>
      <c r="G47" s="173"/>
      <c r="H47" s="32"/>
      <c r="I47" s="174" t="s">
        <v>48</v>
      </c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5" t="s">
        <v>49</v>
      </c>
      <c r="AH47" s="175"/>
      <c r="AI47" s="175"/>
      <c r="AJ47" s="175"/>
      <c r="AK47" s="175"/>
      <c r="AL47" s="175"/>
      <c r="AM47" s="175"/>
      <c r="AN47" s="174" t="s">
        <v>50</v>
      </c>
      <c r="AO47" s="174"/>
      <c r="AP47" s="174"/>
      <c r="AQ47" s="50" t="s">
        <v>51</v>
      </c>
      <c r="AR47" s="40"/>
      <c r="AS47" s="51" t="s">
        <v>52</v>
      </c>
      <c r="AT47" s="52" t="s">
        <v>53</v>
      </c>
      <c r="AU47" s="52" t="s">
        <v>54</v>
      </c>
      <c r="AV47" s="52" t="s">
        <v>55</v>
      </c>
      <c r="AW47" s="52" t="s">
        <v>56</v>
      </c>
      <c r="AX47" s="52" t="s">
        <v>57</v>
      </c>
      <c r="AY47" s="52" t="s">
        <v>58</v>
      </c>
      <c r="AZ47" s="52" t="s">
        <v>59</v>
      </c>
      <c r="BA47" s="52" t="s">
        <v>60</v>
      </c>
      <c r="BB47" s="52" t="s">
        <v>61</v>
      </c>
      <c r="BC47" s="52" t="s">
        <v>62</v>
      </c>
      <c r="BD47" s="53" t="s">
        <v>63</v>
      </c>
      <c r="BE47" s="54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0"/>
      <c r="AS48" s="55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7"/>
    </row>
    <row r="49" spans="2:76" s="41" customFormat="1" ht="33" customHeight="1">
      <c r="B49" s="42"/>
      <c r="C49" s="58" t="s">
        <v>64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176">
        <f>ROUNDUP($AG$50,2)</f>
        <v>0</v>
      </c>
      <c r="AH49" s="176"/>
      <c r="AI49" s="176"/>
      <c r="AJ49" s="176"/>
      <c r="AK49" s="176"/>
      <c r="AL49" s="176"/>
      <c r="AM49" s="176"/>
      <c r="AN49" s="176">
        <f>ROUNDUP(SUM($AG$49,$AT$49),2)</f>
        <v>0</v>
      </c>
      <c r="AO49" s="176"/>
      <c r="AP49" s="176"/>
      <c r="AQ49" s="59"/>
      <c r="AR49" s="43"/>
      <c r="AS49" s="60">
        <f>ROUNDUP($AS$50,2)</f>
        <v>0</v>
      </c>
      <c r="AT49" s="61">
        <f>ROUNDUP(SUM($AV$49:$AW$49),1)</f>
        <v>0</v>
      </c>
      <c r="AU49" s="62">
        <f>ROUNDUP($AU$50,5)</f>
        <v>0</v>
      </c>
      <c r="AV49" s="61">
        <f>ROUNDUP($AZ$49*$L$25,2)</f>
        <v>0</v>
      </c>
      <c r="AW49" s="61">
        <f>ROUNDUP($BA$49*$L$26,2)</f>
        <v>0</v>
      </c>
      <c r="AX49" s="61">
        <f>ROUNDUP($BB$49*$L$25,2)</f>
        <v>0</v>
      </c>
      <c r="AY49" s="61">
        <f>ROUNDUP($BC$49*$L$26,2)</f>
        <v>0</v>
      </c>
      <c r="AZ49" s="61">
        <f>ROUNDUP($AZ$50,2)</f>
        <v>0</v>
      </c>
      <c r="BA49" s="61">
        <f>ROUNDUP($BA$50,2)</f>
        <v>0</v>
      </c>
      <c r="BB49" s="61">
        <f>ROUNDUP($BB$50,2)</f>
        <v>0</v>
      </c>
      <c r="BC49" s="61">
        <f>ROUNDUP($BC$50,2)</f>
        <v>0</v>
      </c>
      <c r="BD49" s="63">
        <f>ROUNDUP($BD$50,2)</f>
        <v>0</v>
      </c>
      <c r="BS49" s="41" t="s">
        <v>65</v>
      </c>
      <c r="BT49" s="41" t="s">
        <v>66</v>
      </c>
      <c r="BU49" s="64" t="s">
        <v>67</v>
      </c>
      <c r="BV49" s="41" t="s">
        <v>68</v>
      </c>
      <c r="BW49" s="41" t="s">
        <v>4</v>
      </c>
      <c r="BX49" s="41" t="s">
        <v>69</v>
      </c>
    </row>
    <row r="50" spans="2:91" s="65" customFormat="1" ht="28.5" customHeight="1">
      <c r="B50" s="66"/>
      <c r="C50" s="67"/>
      <c r="D50" s="177" t="s">
        <v>70</v>
      </c>
      <c r="E50" s="177"/>
      <c r="F50" s="177"/>
      <c r="G50" s="177"/>
      <c r="H50" s="177"/>
      <c r="I50" s="67"/>
      <c r="J50" s="177" t="s">
        <v>71</v>
      </c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8">
        <f>'12862_101 - So 101 Chodníky '!$M$25</f>
        <v>0</v>
      </c>
      <c r="AH50" s="178"/>
      <c r="AI50" s="178"/>
      <c r="AJ50" s="178"/>
      <c r="AK50" s="178"/>
      <c r="AL50" s="178"/>
      <c r="AM50" s="178"/>
      <c r="AN50" s="178">
        <f>ROUNDUP(SUM($AG$50,$AT$50),2)</f>
        <v>0</v>
      </c>
      <c r="AO50" s="178"/>
      <c r="AP50" s="178"/>
      <c r="AQ50" s="68" t="s">
        <v>72</v>
      </c>
      <c r="AR50" s="69"/>
      <c r="AS50" s="70">
        <v>0</v>
      </c>
      <c r="AT50" s="71">
        <f>ROUNDUP(SUM($AV$50:$AW$50),1)</f>
        <v>0</v>
      </c>
      <c r="AU50" s="72">
        <f>'12862_101 - So 101 Chodníky '!$W$82</f>
        <v>0</v>
      </c>
      <c r="AV50" s="71">
        <f>'12862_101 - So 101 Chodníky '!$M$27</f>
        <v>0</v>
      </c>
      <c r="AW50" s="71">
        <f>'12862_101 - So 101 Chodníky '!$M$28</f>
        <v>0</v>
      </c>
      <c r="AX50" s="71">
        <f>'12862_101 - So 101 Chodníky '!$M$29</f>
        <v>0</v>
      </c>
      <c r="AY50" s="71">
        <f>'12862_101 - So 101 Chodníky '!$M$30</f>
        <v>0</v>
      </c>
      <c r="AZ50" s="71">
        <f>'12862_101 - So 101 Chodníky '!$H$27</f>
        <v>0</v>
      </c>
      <c r="BA50" s="71">
        <f>'12862_101 - So 101 Chodníky '!$H$28</f>
        <v>0</v>
      </c>
      <c r="BB50" s="71">
        <f>'12862_101 - So 101 Chodníky '!$H$29</f>
        <v>0</v>
      </c>
      <c r="BC50" s="71">
        <f>'12862_101 - So 101 Chodníky '!$H$30</f>
        <v>0</v>
      </c>
      <c r="BD50" s="73">
        <f>'12862_101 - So 101 Chodníky '!$H$31</f>
        <v>0</v>
      </c>
      <c r="BT50" s="65" t="s">
        <v>17</v>
      </c>
      <c r="BV50" s="65" t="s">
        <v>68</v>
      </c>
      <c r="BW50" s="65" t="s">
        <v>73</v>
      </c>
      <c r="BX50" s="65" t="s">
        <v>4</v>
      </c>
      <c r="CM50" s="65" t="s">
        <v>74</v>
      </c>
    </row>
    <row r="51" spans="2:44" s="6" customFormat="1" ht="30.75" customHeigh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40"/>
    </row>
    <row r="52" spans="2:44" s="6" customFormat="1" ht="7.5" customHeight="1">
      <c r="B52" s="35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40"/>
    </row>
  </sheetData>
  <sheetProtection sheet="1"/>
  <mergeCells count="39">
    <mergeCell ref="AG49:AM49"/>
    <mergeCell ref="AN49:AP49"/>
    <mergeCell ref="D50:H50"/>
    <mergeCell ref="J50:AF50"/>
    <mergeCell ref="AG50:AM50"/>
    <mergeCell ref="AN50:AP50"/>
    <mergeCell ref="C47:G47"/>
    <mergeCell ref="I47:AF47"/>
    <mergeCell ref="AG47:AM47"/>
    <mergeCell ref="AN47:AP47"/>
    <mergeCell ref="C38:AQ38"/>
    <mergeCell ref="L40:AO40"/>
    <mergeCell ref="AM44:AP44"/>
    <mergeCell ref="AS44:AT46"/>
    <mergeCell ref="L29:O29"/>
    <mergeCell ref="W29:AE29"/>
    <mergeCell ref="AK29:AO29"/>
    <mergeCell ref="X31:AB31"/>
    <mergeCell ref="AK31:AO31"/>
    <mergeCell ref="L27:O27"/>
    <mergeCell ref="W27:AE27"/>
    <mergeCell ref="AK27:AO27"/>
    <mergeCell ref="L28:O28"/>
    <mergeCell ref="W28:AE28"/>
    <mergeCell ref="AK28:AO28"/>
    <mergeCell ref="AK25:AO25"/>
    <mergeCell ref="L26:O26"/>
    <mergeCell ref="W26:AE26"/>
    <mergeCell ref="AK26:AO26"/>
    <mergeCell ref="C2:AQ2"/>
    <mergeCell ref="AR2:BE2"/>
    <mergeCell ref="C4:AQ4"/>
    <mergeCell ref="BE5:BE32"/>
    <mergeCell ref="K6:AO6"/>
    <mergeCell ref="E14:AJ14"/>
    <mergeCell ref="E20:AN20"/>
    <mergeCell ref="AK23:AO23"/>
    <mergeCell ref="L25:O25"/>
    <mergeCell ref="W25:AE25"/>
  </mergeCells>
  <printOptions/>
  <pageMargins left="0.5902777777777778" right="0.5902777777777778" top="0.5902777777777778" bottom="0.5902777777777778" header="0.5118055555555555" footer="0.5118055555555555"/>
  <pageSetup fitToHeight="999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681"/>
  <sheetViews>
    <sheetView showGridLines="0" tabSelected="1" defaultGridColor="0" colorId="8" workbookViewId="0" topLeftCell="A1">
      <pane ySplit="1" topLeftCell="I68" activePane="bottomLeft" state="frozen"/>
      <selection pane="topLeft" activeCell="A1" sqref="A1"/>
      <selection pane="bottomLeft" activeCell="A63" sqref="A63"/>
    </sheetView>
  </sheetViews>
  <sheetFormatPr defaultColWidth="9.3320312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4.66015625" style="1" customWidth="1"/>
    <col min="19" max="19" width="8.16015625" style="1" customWidth="1"/>
    <col min="20" max="28" width="0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2" customWidth="1"/>
    <col min="44" max="65" width="0" style="1" hidden="1" customWidth="1"/>
    <col min="66" max="16384" width="10.5" style="2" customWidth="1"/>
  </cols>
  <sheetData>
    <row r="1" spans="4:15" s="4" customFormat="1" ht="22.5" customHeight="1">
      <c r="D1" s="5" t="s">
        <v>1</v>
      </c>
      <c r="H1" s="179"/>
      <c r="I1" s="179"/>
      <c r="J1" s="179"/>
      <c r="K1" s="179"/>
      <c r="O1" s="5" t="s">
        <v>75</v>
      </c>
    </row>
    <row r="2" spans="3:56" ht="37.5" customHeight="1">
      <c r="C2" s="158" t="s">
        <v>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T2" s="1" t="s">
        <v>73</v>
      </c>
      <c r="AZ2" s="6" t="s">
        <v>76</v>
      </c>
      <c r="BA2" s="6" t="s">
        <v>19</v>
      </c>
      <c r="BB2" s="6" t="s">
        <v>77</v>
      </c>
      <c r="BC2" s="6" t="s">
        <v>78</v>
      </c>
      <c r="BD2" s="6" t="s">
        <v>74</v>
      </c>
    </row>
    <row r="3" spans="2:56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T3" s="1" t="s">
        <v>74</v>
      </c>
      <c r="AZ3" s="6" t="s">
        <v>79</v>
      </c>
      <c r="BA3" s="6" t="s">
        <v>19</v>
      </c>
      <c r="BB3" s="6" t="s">
        <v>77</v>
      </c>
      <c r="BC3" s="6" t="s">
        <v>80</v>
      </c>
      <c r="BD3" s="6" t="s">
        <v>74</v>
      </c>
    </row>
    <row r="4" spans="2:56" ht="37.5" customHeight="1">
      <c r="B4" s="10"/>
      <c r="C4" s="160" t="s">
        <v>81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T4" s="11" t="s">
        <v>10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T4" s="1" t="s">
        <v>3</v>
      </c>
      <c r="AZ4" s="6" t="s">
        <v>82</v>
      </c>
      <c r="BA4" s="6" t="s">
        <v>19</v>
      </c>
      <c r="BB4" s="6" t="s">
        <v>77</v>
      </c>
      <c r="BC4" s="6" t="s">
        <v>80</v>
      </c>
      <c r="BD4" s="6" t="s">
        <v>74</v>
      </c>
    </row>
    <row r="5" spans="2:56" ht="7.5" customHeight="1">
      <c r="B5" s="10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Z5" s="6" t="s">
        <v>83</v>
      </c>
      <c r="BA5" s="6" t="s">
        <v>19</v>
      </c>
      <c r="BB5" s="6" t="s">
        <v>77</v>
      </c>
      <c r="BC5" s="6" t="s">
        <v>84</v>
      </c>
      <c r="BD5" s="6" t="s">
        <v>74</v>
      </c>
    </row>
    <row r="6" spans="2:56" ht="15.75" customHeight="1">
      <c r="B6" s="10"/>
      <c r="C6" s="13"/>
      <c r="D6" s="16" t="s">
        <v>14</v>
      </c>
      <c r="E6" s="13"/>
      <c r="F6" s="180" t="str">
        <f>'Rekapitulace stavby'!$K$6</f>
        <v>12862 - Úpravy chodníků a  zastávek  MHD , nasvětlení přechodu – Krásné Loučky</v>
      </c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Z6" s="6" t="s">
        <v>85</v>
      </c>
      <c r="BA6" s="6" t="s">
        <v>19</v>
      </c>
      <c r="BB6" s="6" t="s">
        <v>77</v>
      </c>
      <c r="BC6" s="6" t="s">
        <v>86</v>
      </c>
      <c r="BD6" s="6" t="s">
        <v>74</v>
      </c>
    </row>
    <row r="7" spans="2:56" s="6" customFormat="1" ht="18.75" customHeight="1">
      <c r="B7" s="21"/>
      <c r="C7" s="22"/>
      <c r="D7" s="15" t="s">
        <v>87</v>
      </c>
      <c r="E7" s="22"/>
      <c r="F7" s="162" t="s">
        <v>88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25"/>
      <c r="AZ7" s="6" t="s">
        <v>89</v>
      </c>
      <c r="BA7" s="6" t="s">
        <v>19</v>
      </c>
      <c r="BB7" s="6" t="s">
        <v>77</v>
      </c>
      <c r="BC7" s="6" t="s">
        <v>90</v>
      </c>
      <c r="BD7" s="6" t="s">
        <v>74</v>
      </c>
    </row>
    <row r="8" spans="2:56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  <c r="AZ8" s="6" t="s">
        <v>91</v>
      </c>
      <c r="BA8" s="6" t="s">
        <v>19</v>
      </c>
      <c r="BB8" s="6" t="s">
        <v>77</v>
      </c>
      <c r="BC8" s="6" t="s">
        <v>92</v>
      </c>
      <c r="BD8" s="6" t="s">
        <v>74</v>
      </c>
    </row>
    <row r="9" spans="2:56" s="6" customFormat="1" ht="15" customHeight="1">
      <c r="B9" s="21"/>
      <c r="C9" s="22"/>
      <c r="D9" s="16" t="s">
        <v>93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  <c r="AZ9" s="6" t="s">
        <v>94</v>
      </c>
      <c r="BA9" s="6" t="s">
        <v>19</v>
      </c>
      <c r="BB9" s="6" t="s">
        <v>95</v>
      </c>
      <c r="BC9" s="6" t="s">
        <v>96</v>
      </c>
      <c r="BD9" s="6" t="s">
        <v>74</v>
      </c>
    </row>
    <row r="10" spans="2:56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181" t="str">
        <f>'Rekapitulace stavby'!$AN$8</f>
        <v>20.02.2014</v>
      </c>
      <c r="P10" s="181"/>
      <c r="Q10" s="22"/>
      <c r="R10" s="25"/>
      <c r="AZ10" s="6" t="s">
        <v>97</v>
      </c>
      <c r="BA10" s="6" t="s">
        <v>19</v>
      </c>
      <c r="BB10" s="6" t="s">
        <v>98</v>
      </c>
      <c r="BC10" s="6" t="s">
        <v>99</v>
      </c>
      <c r="BD10" s="6" t="s">
        <v>74</v>
      </c>
    </row>
    <row r="11" spans="2:56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  <c r="AZ11" s="6" t="s">
        <v>100</v>
      </c>
      <c r="BA11" s="6" t="s">
        <v>19</v>
      </c>
      <c r="BB11" s="6" t="s">
        <v>98</v>
      </c>
      <c r="BC11" s="6" t="s">
        <v>101</v>
      </c>
      <c r="BD11" s="6" t="s">
        <v>74</v>
      </c>
    </row>
    <row r="12" spans="2:56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171">
        <f>IF('Rekapitulace stavby'!$AN$10="","",'Rekapitulace stavby'!$AN$10)</f>
      </c>
      <c r="P12" s="171"/>
      <c r="Q12" s="22"/>
      <c r="R12" s="25"/>
      <c r="AZ12" s="6" t="s">
        <v>102</v>
      </c>
      <c r="BA12" s="6" t="s">
        <v>19</v>
      </c>
      <c r="BB12" s="6" t="s">
        <v>98</v>
      </c>
      <c r="BC12" s="6" t="s">
        <v>103</v>
      </c>
      <c r="BD12" s="6" t="s">
        <v>74</v>
      </c>
    </row>
    <row r="13" spans="2:56" s="6" customFormat="1" ht="18.75" customHeight="1">
      <c r="B13" s="21"/>
      <c r="C13" s="22"/>
      <c r="D13" s="22"/>
      <c r="E13" s="17" t="str">
        <f>IF('Rekapitulace stavby'!$E$11="","",'Rekapitulace stavby'!$E$11)</f>
        <v>Město Krnov</v>
      </c>
      <c r="F13" s="22"/>
      <c r="G13" s="22"/>
      <c r="H13" s="22"/>
      <c r="I13" s="22"/>
      <c r="J13" s="22"/>
      <c r="K13" s="22"/>
      <c r="L13" s="22"/>
      <c r="M13" s="16" t="s">
        <v>27</v>
      </c>
      <c r="N13" s="22"/>
      <c r="O13" s="171">
        <f>IF('Rekapitulace stavby'!$AN$11="","",'Rekapitulace stavby'!$AN$11)</f>
      </c>
      <c r="P13" s="171"/>
      <c r="Q13" s="22"/>
      <c r="R13" s="25"/>
      <c r="AZ13" s="6" t="s">
        <v>104</v>
      </c>
      <c r="BA13" s="6" t="s">
        <v>19</v>
      </c>
      <c r="BB13" s="6" t="s">
        <v>77</v>
      </c>
      <c r="BC13" s="6" t="s">
        <v>105</v>
      </c>
      <c r="BD13" s="6" t="s">
        <v>74</v>
      </c>
    </row>
    <row r="14" spans="2:56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  <c r="AZ14" s="6" t="s">
        <v>106</v>
      </c>
      <c r="BA14" s="6" t="s">
        <v>19</v>
      </c>
      <c r="BB14" s="6" t="s">
        <v>98</v>
      </c>
      <c r="BC14" s="6" t="s">
        <v>107</v>
      </c>
      <c r="BD14" s="6" t="s">
        <v>74</v>
      </c>
    </row>
    <row r="15" spans="2:56" s="6" customFormat="1" ht="15" customHeight="1">
      <c r="B15" s="21"/>
      <c r="C15" s="22"/>
      <c r="D15" s="16" t="s">
        <v>28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171" t="str">
        <f>IF('Rekapitulace stavby'!$AN$13="","",'Rekapitulace stavby'!$AN$13)</f>
        <v>Vyplň údaj</v>
      </c>
      <c r="P15" s="171"/>
      <c r="Q15" s="22"/>
      <c r="R15" s="25"/>
      <c r="AZ15" s="6" t="s">
        <v>108</v>
      </c>
      <c r="BA15" s="6" t="s">
        <v>19</v>
      </c>
      <c r="BB15" s="6" t="s">
        <v>77</v>
      </c>
      <c r="BC15" s="6" t="s">
        <v>109</v>
      </c>
      <c r="BD15" s="6" t="s">
        <v>74</v>
      </c>
    </row>
    <row r="16" spans="2:56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27</v>
      </c>
      <c r="N16" s="22"/>
      <c r="O16" s="171" t="str">
        <f>IF('Rekapitulace stavby'!$AN$14="","",'Rekapitulace stavby'!$AN$14)</f>
        <v>Vyplň údaj</v>
      </c>
      <c r="P16" s="171"/>
      <c r="Q16" s="22"/>
      <c r="R16" s="25"/>
      <c r="AZ16" s="6" t="s">
        <v>110</v>
      </c>
      <c r="BA16" s="6" t="s">
        <v>19</v>
      </c>
      <c r="BB16" s="6" t="s">
        <v>98</v>
      </c>
      <c r="BC16" s="6" t="s">
        <v>111</v>
      </c>
      <c r="BD16" s="6" t="s">
        <v>74</v>
      </c>
    </row>
    <row r="17" spans="2:56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  <c r="AZ17" s="6" t="s">
        <v>112</v>
      </c>
      <c r="BA17" s="6" t="s">
        <v>19</v>
      </c>
      <c r="BB17" s="6" t="s">
        <v>77</v>
      </c>
      <c r="BC17" s="6" t="s">
        <v>113</v>
      </c>
      <c r="BD17" s="6" t="s">
        <v>74</v>
      </c>
    </row>
    <row r="18" spans="2:56" s="6" customFormat="1" ht="15" customHeight="1">
      <c r="B18" s="21"/>
      <c r="C18" s="22"/>
      <c r="D18" s="16" t="s">
        <v>30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171"/>
      <c r="P18" s="171"/>
      <c r="Q18" s="22"/>
      <c r="R18" s="25"/>
      <c r="AZ18" s="6" t="s">
        <v>114</v>
      </c>
      <c r="BA18" s="6" t="s">
        <v>19</v>
      </c>
      <c r="BB18" s="6" t="s">
        <v>77</v>
      </c>
      <c r="BC18" s="6" t="s">
        <v>115</v>
      </c>
      <c r="BD18" s="6" t="s">
        <v>74</v>
      </c>
    </row>
    <row r="19" spans="2:56" s="6" customFormat="1" ht="18.75" customHeight="1">
      <c r="B19" s="21"/>
      <c r="C19" s="22"/>
      <c r="D19" s="22"/>
      <c r="E19" s="17" t="s">
        <v>116</v>
      </c>
      <c r="F19" s="22"/>
      <c r="G19" s="22"/>
      <c r="H19" s="22"/>
      <c r="I19" s="22"/>
      <c r="J19" s="22"/>
      <c r="K19" s="22"/>
      <c r="L19" s="22"/>
      <c r="M19" s="16" t="s">
        <v>27</v>
      </c>
      <c r="N19" s="22"/>
      <c r="O19" s="171"/>
      <c r="P19" s="171"/>
      <c r="Q19" s="22"/>
      <c r="R19" s="25"/>
      <c r="AZ19" s="6" t="s">
        <v>117</v>
      </c>
      <c r="BA19" s="6" t="s">
        <v>19</v>
      </c>
      <c r="BB19" s="6" t="s">
        <v>98</v>
      </c>
      <c r="BC19" s="6" t="s">
        <v>118</v>
      </c>
      <c r="BD19" s="6" t="s">
        <v>74</v>
      </c>
    </row>
    <row r="20" spans="2:56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  <c r="AZ20" s="6" t="s">
        <v>119</v>
      </c>
      <c r="BA20" s="6" t="s">
        <v>19</v>
      </c>
      <c r="BB20" s="6" t="s">
        <v>120</v>
      </c>
      <c r="BC20" s="6" t="s">
        <v>121</v>
      </c>
      <c r="BD20" s="6" t="s">
        <v>74</v>
      </c>
    </row>
    <row r="21" spans="2:56" s="6" customFormat="1" ht="15" customHeight="1">
      <c r="B21" s="21"/>
      <c r="C21" s="22"/>
      <c r="D21" s="16" t="s">
        <v>33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  <c r="AZ21" s="6" t="s">
        <v>122</v>
      </c>
      <c r="BA21" s="6" t="s">
        <v>19</v>
      </c>
      <c r="BB21" s="6" t="s">
        <v>77</v>
      </c>
      <c r="BC21" s="6" t="s">
        <v>123</v>
      </c>
      <c r="BD21" s="6" t="s">
        <v>74</v>
      </c>
    </row>
    <row r="22" spans="2:56" s="74" customFormat="1" ht="15.75" customHeight="1">
      <c r="B22" s="75"/>
      <c r="C22" s="76"/>
      <c r="D22" s="76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76"/>
      <c r="R22" s="77"/>
      <c r="AZ22" s="6" t="s">
        <v>124</v>
      </c>
      <c r="BA22" s="6" t="s">
        <v>19</v>
      </c>
      <c r="BB22" s="6" t="s">
        <v>77</v>
      </c>
      <c r="BC22" s="6" t="s">
        <v>66</v>
      </c>
      <c r="BD22" s="6" t="s">
        <v>74</v>
      </c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22"/>
      <c r="R24" s="25"/>
    </row>
    <row r="25" spans="2:18" s="6" customFormat="1" ht="26.25" customHeight="1">
      <c r="B25" s="21"/>
      <c r="C25" s="22"/>
      <c r="D25" s="78" t="s">
        <v>34</v>
      </c>
      <c r="E25" s="22"/>
      <c r="F25" s="22"/>
      <c r="G25" s="22"/>
      <c r="H25" s="22"/>
      <c r="I25" s="22"/>
      <c r="J25" s="22"/>
      <c r="K25" s="22"/>
      <c r="L25" s="22"/>
      <c r="M25" s="176">
        <f>ROUNDUP($N$82,2)</f>
        <v>0</v>
      </c>
      <c r="N25" s="176"/>
      <c r="O25" s="176"/>
      <c r="P25" s="176"/>
      <c r="Q25" s="22"/>
      <c r="R25" s="25"/>
    </row>
    <row r="26" spans="2:18" s="6" customFormat="1" ht="7.5" customHeight="1">
      <c r="B26" s="21"/>
      <c r="C26" s="22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22"/>
      <c r="R26" s="25"/>
    </row>
    <row r="27" spans="2:18" s="6" customFormat="1" ht="15" customHeight="1">
      <c r="B27" s="21"/>
      <c r="C27" s="22"/>
      <c r="D27" s="27" t="s">
        <v>35</v>
      </c>
      <c r="E27" s="27" t="s">
        <v>36</v>
      </c>
      <c r="F27" s="79">
        <v>0.21</v>
      </c>
      <c r="G27" s="80" t="s">
        <v>37</v>
      </c>
      <c r="H27" s="182">
        <f>SUM($BE$82:$BE$680)</f>
        <v>0</v>
      </c>
      <c r="I27" s="182"/>
      <c r="J27" s="182"/>
      <c r="K27" s="22"/>
      <c r="L27" s="22"/>
      <c r="M27" s="182">
        <f>SUM($BE$82:$BE$680)*$F$27</f>
        <v>0</v>
      </c>
      <c r="N27" s="182"/>
      <c r="O27" s="182"/>
      <c r="P27" s="182"/>
      <c r="Q27" s="22"/>
      <c r="R27" s="25"/>
    </row>
    <row r="28" spans="2:18" s="6" customFormat="1" ht="15" customHeight="1">
      <c r="B28" s="21"/>
      <c r="C28" s="22"/>
      <c r="D28" s="22"/>
      <c r="E28" s="27" t="s">
        <v>38</v>
      </c>
      <c r="F28" s="79">
        <v>0.15</v>
      </c>
      <c r="G28" s="80" t="s">
        <v>37</v>
      </c>
      <c r="H28" s="182">
        <f>SUM($BF$82:$BF$680)</f>
        <v>0</v>
      </c>
      <c r="I28" s="182"/>
      <c r="J28" s="182"/>
      <c r="K28" s="22"/>
      <c r="L28" s="22"/>
      <c r="M28" s="182">
        <f>SUM($BF$82:$BF$680)*$F$28</f>
        <v>0</v>
      </c>
      <c r="N28" s="182"/>
      <c r="O28" s="182"/>
      <c r="P28" s="182"/>
      <c r="Q28" s="22"/>
      <c r="R28" s="25"/>
    </row>
    <row r="29" spans="2:18" s="6" customFormat="1" ht="15" customHeight="1" hidden="1">
      <c r="B29" s="21"/>
      <c r="C29" s="22"/>
      <c r="D29" s="22"/>
      <c r="E29" s="27" t="s">
        <v>39</v>
      </c>
      <c r="F29" s="79">
        <v>0.21</v>
      </c>
      <c r="G29" s="80" t="s">
        <v>37</v>
      </c>
      <c r="H29" s="182">
        <f>SUM($BG$82:$BG$680)</f>
        <v>0</v>
      </c>
      <c r="I29" s="182"/>
      <c r="J29" s="182"/>
      <c r="K29" s="22"/>
      <c r="L29" s="22"/>
      <c r="M29" s="182">
        <v>0</v>
      </c>
      <c r="N29" s="182"/>
      <c r="O29" s="182"/>
      <c r="P29" s="182"/>
      <c r="Q29" s="22"/>
      <c r="R29" s="25"/>
    </row>
    <row r="30" spans="2:18" s="6" customFormat="1" ht="15" customHeight="1" hidden="1">
      <c r="B30" s="21"/>
      <c r="C30" s="22"/>
      <c r="D30" s="22"/>
      <c r="E30" s="27" t="s">
        <v>40</v>
      </c>
      <c r="F30" s="79">
        <v>0.15</v>
      </c>
      <c r="G30" s="80" t="s">
        <v>37</v>
      </c>
      <c r="H30" s="182">
        <f>SUM($BH$82:$BH$680)</f>
        <v>0</v>
      </c>
      <c r="I30" s="182"/>
      <c r="J30" s="182"/>
      <c r="K30" s="22"/>
      <c r="L30" s="22"/>
      <c r="M30" s="182">
        <v>0</v>
      </c>
      <c r="N30" s="182"/>
      <c r="O30" s="182"/>
      <c r="P30" s="182"/>
      <c r="Q30" s="22"/>
      <c r="R30" s="25"/>
    </row>
    <row r="31" spans="2:18" s="6" customFormat="1" ht="15" customHeight="1" hidden="1">
      <c r="B31" s="21"/>
      <c r="C31" s="22"/>
      <c r="D31" s="22"/>
      <c r="E31" s="27" t="s">
        <v>41</v>
      </c>
      <c r="F31" s="79">
        <v>0</v>
      </c>
      <c r="G31" s="80" t="s">
        <v>37</v>
      </c>
      <c r="H31" s="182">
        <f>SUM($BI$82:$BI$680)</f>
        <v>0</v>
      </c>
      <c r="I31" s="182"/>
      <c r="J31" s="182"/>
      <c r="K31" s="22"/>
      <c r="L31" s="22"/>
      <c r="M31" s="182">
        <v>0</v>
      </c>
      <c r="N31" s="182"/>
      <c r="O31" s="182"/>
      <c r="P31" s="182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0"/>
      <c r="D33" s="31" t="s">
        <v>42</v>
      </c>
      <c r="E33" s="32"/>
      <c r="F33" s="32"/>
      <c r="G33" s="81" t="s">
        <v>43</v>
      </c>
      <c r="H33" s="33" t="s">
        <v>44</v>
      </c>
      <c r="I33" s="32"/>
      <c r="J33" s="32"/>
      <c r="K33" s="32"/>
      <c r="L33" s="169">
        <f>ROUNDUP(SUM($M$25:$M$31),2)</f>
        <v>0</v>
      </c>
      <c r="M33" s="169"/>
      <c r="N33" s="169"/>
      <c r="O33" s="169"/>
      <c r="P33" s="169"/>
      <c r="Q33" s="30"/>
      <c r="R33" s="34"/>
    </row>
    <row r="34" spans="2:18" s="6" customFormat="1" ht="1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8" spans="2:18" s="6" customFormat="1" ht="7.5" customHeight="1"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</row>
    <row r="39" spans="2:21" s="6" customFormat="1" ht="37.5" customHeight="1">
      <c r="B39" s="21"/>
      <c r="C39" s="160" t="s">
        <v>125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180" t="str">
        <f>$F$6</f>
        <v>12862 - Úpravy chodníků a  zastávek  MHD , nasvětlení přechodu – Krásné Loučky</v>
      </c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25"/>
      <c r="T41" s="22"/>
      <c r="U41" s="22"/>
    </row>
    <row r="42" spans="2:21" s="6" customFormat="1" ht="15" customHeight="1">
      <c r="B42" s="21"/>
      <c r="C42" s="15" t="s">
        <v>87</v>
      </c>
      <c r="D42" s="22"/>
      <c r="E42" s="22"/>
      <c r="F42" s="162" t="str">
        <f>$F$7</f>
        <v>12862_101 - So 101 Chodníky </v>
      </c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181" t="str">
        <f>IF($O$10="","",$O$10)</f>
        <v>20.02.2014</v>
      </c>
      <c r="N44" s="181"/>
      <c r="O44" s="181"/>
      <c r="P44" s="181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Město Krnov</v>
      </c>
      <c r="G46" s="22"/>
      <c r="H46" s="22"/>
      <c r="I46" s="22"/>
      <c r="J46" s="22"/>
      <c r="K46" s="16" t="s">
        <v>30</v>
      </c>
      <c r="L46" s="22"/>
      <c r="M46" s="171" t="str">
        <f>$E$19</f>
        <v>Lesprojekt Krnov s.r.o.</v>
      </c>
      <c r="N46" s="171"/>
      <c r="O46" s="171"/>
      <c r="P46" s="171"/>
      <c r="Q46" s="171"/>
      <c r="R46" s="25"/>
      <c r="T46" s="22"/>
      <c r="U46" s="22"/>
    </row>
    <row r="47" spans="2:21" s="6" customFormat="1" ht="15" customHeight="1">
      <c r="B47" s="21"/>
      <c r="C47" s="16" t="s">
        <v>28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183" t="s">
        <v>126</v>
      </c>
      <c r="D49" s="183"/>
      <c r="E49" s="183"/>
      <c r="F49" s="183"/>
      <c r="G49" s="183"/>
      <c r="H49" s="30"/>
      <c r="I49" s="30"/>
      <c r="J49" s="30"/>
      <c r="K49" s="30"/>
      <c r="L49" s="30"/>
      <c r="M49" s="30"/>
      <c r="N49" s="183" t="s">
        <v>127</v>
      </c>
      <c r="O49" s="183"/>
      <c r="P49" s="183"/>
      <c r="Q49" s="183"/>
      <c r="R49" s="34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58" t="s">
        <v>128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76">
        <f>ROUNDUP($N$82,2)</f>
        <v>0</v>
      </c>
      <c r="O51" s="176"/>
      <c r="P51" s="176"/>
      <c r="Q51" s="176"/>
      <c r="R51" s="25"/>
      <c r="T51" s="22"/>
      <c r="U51" s="22"/>
      <c r="AU51" s="6" t="s">
        <v>129</v>
      </c>
    </row>
    <row r="52" spans="2:21" s="64" customFormat="1" ht="25.5" customHeight="1">
      <c r="B52" s="85"/>
      <c r="C52" s="86"/>
      <c r="D52" s="86" t="s">
        <v>130</v>
      </c>
      <c r="E52" s="86"/>
      <c r="F52" s="86"/>
      <c r="G52" s="86"/>
      <c r="H52" s="86"/>
      <c r="I52" s="86"/>
      <c r="J52" s="86"/>
      <c r="K52" s="86"/>
      <c r="L52" s="86"/>
      <c r="M52" s="86"/>
      <c r="N52" s="184">
        <f>ROUNDUP($N$83,2)</f>
        <v>0</v>
      </c>
      <c r="O52" s="184"/>
      <c r="P52" s="184"/>
      <c r="Q52" s="184"/>
      <c r="R52" s="87"/>
      <c r="T52" s="86"/>
      <c r="U52" s="86"/>
    </row>
    <row r="53" spans="2:21" s="88" customFormat="1" ht="21" customHeight="1">
      <c r="B53" s="89"/>
      <c r="C53" s="90"/>
      <c r="D53" s="90" t="s">
        <v>131</v>
      </c>
      <c r="E53" s="90"/>
      <c r="F53" s="90"/>
      <c r="G53" s="90"/>
      <c r="H53" s="90"/>
      <c r="I53" s="90"/>
      <c r="J53" s="90"/>
      <c r="K53" s="90"/>
      <c r="L53" s="90"/>
      <c r="M53" s="90"/>
      <c r="N53" s="185">
        <f>ROUNDUP($N$84,2)</f>
        <v>0</v>
      </c>
      <c r="O53" s="185"/>
      <c r="P53" s="185"/>
      <c r="Q53" s="185"/>
      <c r="R53" s="91"/>
      <c r="T53" s="90"/>
      <c r="U53" s="90"/>
    </row>
    <row r="54" spans="2:21" s="88" customFormat="1" ht="21" customHeight="1">
      <c r="B54" s="89"/>
      <c r="C54" s="90"/>
      <c r="D54" s="90" t="s">
        <v>132</v>
      </c>
      <c r="E54" s="90"/>
      <c r="F54" s="90"/>
      <c r="G54" s="90"/>
      <c r="H54" s="90"/>
      <c r="I54" s="90"/>
      <c r="J54" s="90"/>
      <c r="K54" s="90"/>
      <c r="L54" s="90"/>
      <c r="M54" s="90"/>
      <c r="N54" s="185">
        <f>ROUNDUP($N$292,2)</f>
        <v>0</v>
      </c>
      <c r="O54" s="185"/>
      <c r="P54" s="185"/>
      <c r="Q54" s="185"/>
      <c r="R54" s="91"/>
      <c r="T54" s="90"/>
      <c r="U54" s="90"/>
    </row>
    <row r="55" spans="2:21" s="88" customFormat="1" ht="21" customHeight="1">
      <c r="B55" s="89"/>
      <c r="C55" s="90"/>
      <c r="D55" s="90" t="s">
        <v>133</v>
      </c>
      <c r="E55" s="90"/>
      <c r="F55" s="90"/>
      <c r="G55" s="90"/>
      <c r="H55" s="90"/>
      <c r="I55" s="90"/>
      <c r="J55" s="90"/>
      <c r="K55" s="90"/>
      <c r="L55" s="90"/>
      <c r="M55" s="90"/>
      <c r="N55" s="185">
        <f>ROUNDUP($N$307,2)</f>
        <v>0</v>
      </c>
      <c r="O55" s="185"/>
      <c r="P55" s="185"/>
      <c r="Q55" s="185"/>
      <c r="R55" s="91"/>
      <c r="T55" s="90"/>
      <c r="U55" s="90"/>
    </row>
    <row r="56" spans="2:21" s="88" customFormat="1" ht="21" customHeight="1">
      <c r="B56" s="89"/>
      <c r="C56" s="90"/>
      <c r="D56" s="90" t="s">
        <v>134</v>
      </c>
      <c r="E56" s="90"/>
      <c r="F56" s="90"/>
      <c r="G56" s="90"/>
      <c r="H56" s="90"/>
      <c r="I56" s="90"/>
      <c r="J56" s="90"/>
      <c r="K56" s="90"/>
      <c r="L56" s="90"/>
      <c r="M56" s="90"/>
      <c r="N56" s="185">
        <f>ROUNDUP($N$390,2)</f>
        <v>0</v>
      </c>
      <c r="O56" s="185"/>
      <c r="P56" s="185"/>
      <c r="Q56" s="185"/>
      <c r="R56" s="91"/>
      <c r="T56" s="90"/>
      <c r="U56" s="90"/>
    </row>
    <row r="57" spans="2:21" s="88" customFormat="1" ht="21" customHeight="1">
      <c r="B57" s="89"/>
      <c r="C57" s="90"/>
      <c r="D57" s="90" t="s">
        <v>135</v>
      </c>
      <c r="E57" s="90"/>
      <c r="F57" s="90"/>
      <c r="G57" s="90"/>
      <c r="H57" s="90"/>
      <c r="I57" s="90"/>
      <c r="J57" s="90"/>
      <c r="K57" s="90"/>
      <c r="L57" s="90"/>
      <c r="M57" s="90"/>
      <c r="N57" s="185">
        <f>ROUNDUP($N$428,2)</f>
        <v>0</v>
      </c>
      <c r="O57" s="185"/>
      <c r="P57" s="185"/>
      <c r="Q57" s="185"/>
      <c r="R57" s="91"/>
      <c r="T57" s="90"/>
      <c r="U57" s="90"/>
    </row>
    <row r="58" spans="2:21" s="88" customFormat="1" ht="21" customHeight="1">
      <c r="B58" s="89"/>
      <c r="C58" s="90"/>
      <c r="D58" s="90" t="s">
        <v>136</v>
      </c>
      <c r="E58" s="90"/>
      <c r="F58" s="90"/>
      <c r="G58" s="90"/>
      <c r="H58" s="90"/>
      <c r="I58" s="90"/>
      <c r="J58" s="90"/>
      <c r="K58" s="90"/>
      <c r="L58" s="90"/>
      <c r="M58" s="90"/>
      <c r="N58" s="185">
        <f>ROUNDUP($N$633,2)</f>
        <v>0</v>
      </c>
      <c r="O58" s="185"/>
      <c r="P58" s="185"/>
      <c r="Q58" s="185"/>
      <c r="R58" s="91"/>
      <c r="T58" s="90"/>
      <c r="U58" s="90"/>
    </row>
    <row r="59" spans="2:21" s="88" customFormat="1" ht="21" customHeight="1">
      <c r="B59" s="89"/>
      <c r="C59" s="90"/>
      <c r="D59" s="90" t="s">
        <v>137</v>
      </c>
      <c r="E59" s="90"/>
      <c r="F59" s="90"/>
      <c r="G59" s="90"/>
      <c r="H59" s="90"/>
      <c r="I59" s="90"/>
      <c r="J59" s="90"/>
      <c r="K59" s="90"/>
      <c r="L59" s="90"/>
      <c r="M59" s="90"/>
      <c r="N59" s="185">
        <f>ROUNDUP($N$663,2)</f>
        <v>0</v>
      </c>
      <c r="O59" s="185"/>
      <c r="P59" s="185"/>
      <c r="Q59" s="185"/>
      <c r="R59" s="91"/>
      <c r="T59" s="90"/>
      <c r="U59" s="90"/>
    </row>
    <row r="60" spans="2:21" s="6" customFormat="1" ht="22.5" customHeight="1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5"/>
      <c r="T60" s="22"/>
      <c r="U60" s="22"/>
    </row>
    <row r="61" spans="2:21" s="6" customFormat="1" ht="7.5" customHeight="1"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7"/>
      <c r="T61" s="22"/>
      <c r="U61" s="22"/>
    </row>
    <row r="70" spans="2:19" s="6" customFormat="1" ht="7.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0"/>
    </row>
    <row r="71" spans="2:19" s="6" customFormat="1" ht="37.5" customHeight="1">
      <c r="B71" s="21"/>
      <c r="C71" s="170" t="s">
        <v>138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40"/>
    </row>
    <row r="72" spans="2:19" s="6" customFormat="1" ht="7.5" customHeigh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40"/>
    </row>
    <row r="73" spans="2:19" s="6" customFormat="1" ht="15" customHeight="1">
      <c r="B73" s="21"/>
      <c r="C73" s="16" t="s">
        <v>14</v>
      </c>
      <c r="D73" s="22"/>
      <c r="E73" s="22"/>
      <c r="F73" s="180" t="str">
        <f>$F$6</f>
        <v>12862 - Úpravy chodníků a  zastávek  MHD , nasvětlení přechodu – Krásné Loučky</v>
      </c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22"/>
      <c r="S73" s="40"/>
    </row>
    <row r="74" spans="2:19" s="6" customFormat="1" ht="15" customHeight="1">
      <c r="B74" s="21"/>
      <c r="C74" s="15" t="s">
        <v>87</v>
      </c>
      <c r="D74" s="22"/>
      <c r="E74" s="22"/>
      <c r="F74" s="162" t="str">
        <f>$F$7</f>
        <v>12862_101 - So 101 Chodníky </v>
      </c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22"/>
      <c r="S74" s="40"/>
    </row>
    <row r="75" spans="2:19" s="6" customFormat="1" ht="7.5" customHeight="1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40"/>
    </row>
    <row r="76" spans="2:19" s="6" customFormat="1" ht="18.75" customHeight="1">
      <c r="B76" s="21"/>
      <c r="C76" s="16" t="s">
        <v>18</v>
      </c>
      <c r="D76" s="22"/>
      <c r="E76" s="22"/>
      <c r="F76" s="17" t="str">
        <f>$F$10</f>
        <v> </v>
      </c>
      <c r="G76" s="22"/>
      <c r="H76" s="22"/>
      <c r="I76" s="22"/>
      <c r="J76" s="22"/>
      <c r="K76" s="16" t="s">
        <v>20</v>
      </c>
      <c r="L76" s="22"/>
      <c r="M76" s="181" t="str">
        <f>IF($O$10="","",$O$10)</f>
        <v>20.02.2014</v>
      </c>
      <c r="N76" s="181"/>
      <c r="O76" s="181"/>
      <c r="P76" s="181"/>
      <c r="Q76" s="22"/>
      <c r="R76" s="22"/>
      <c r="S76" s="40"/>
    </row>
    <row r="77" spans="2:19" s="6" customFormat="1" ht="7.5" customHeight="1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40"/>
    </row>
    <row r="78" spans="2:19" s="6" customFormat="1" ht="15.75" customHeight="1">
      <c r="B78" s="21"/>
      <c r="C78" s="16" t="s">
        <v>24</v>
      </c>
      <c r="D78" s="22"/>
      <c r="E78" s="22"/>
      <c r="F78" s="17" t="str">
        <f>$E$13</f>
        <v>Město Krnov</v>
      </c>
      <c r="G78" s="22"/>
      <c r="H78" s="22"/>
      <c r="I78" s="22"/>
      <c r="J78" s="22"/>
      <c r="K78" s="16" t="s">
        <v>30</v>
      </c>
      <c r="L78" s="22"/>
      <c r="M78" s="171" t="str">
        <f>$E$19</f>
        <v>Lesprojekt Krnov s.r.o.</v>
      </c>
      <c r="N78" s="171"/>
      <c r="O78" s="171"/>
      <c r="P78" s="171"/>
      <c r="Q78" s="171"/>
      <c r="R78" s="22"/>
      <c r="S78" s="40"/>
    </row>
    <row r="79" spans="2:19" s="6" customFormat="1" ht="15" customHeight="1">
      <c r="B79" s="21"/>
      <c r="C79" s="16" t="s">
        <v>28</v>
      </c>
      <c r="D79" s="22"/>
      <c r="E79" s="22"/>
      <c r="F79" s="17" t="str">
        <f>IF($E$16="","",$E$16)</f>
        <v>Vyplň údaj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40"/>
    </row>
    <row r="80" spans="2:19" s="6" customFormat="1" ht="11.25" customHeight="1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40"/>
    </row>
    <row r="81" spans="2:27" s="92" customFormat="1" ht="30" customHeight="1">
      <c r="B81" s="93"/>
      <c r="C81" s="94" t="s">
        <v>139</v>
      </c>
      <c r="D81" s="95" t="s">
        <v>51</v>
      </c>
      <c r="E81" s="95" t="s">
        <v>47</v>
      </c>
      <c r="F81" s="186" t="s">
        <v>140</v>
      </c>
      <c r="G81" s="186"/>
      <c r="H81" s="186"/>
      <c r="I81" s="186"/>
      <c r="J81" s="95" t="s">
        <v>141</v>
      </c>
      <c r="K81" s="95" t="s">
        <v>142</v>
      </c>
      <c r="L81" s="186" t="s">
        <v>143</v>
      </c>
      <c r="M81" s="186"/>
      <c r="N81" s="186" t="s">
        <v>144</v>
      </c>
      <c r="O81" s="186"/>
      <c r="P81" s="186"/>
      <c r="Q81" s="186"/>
      <c r="R81" s="96" t="s">
        <v>145</v>
      </c>
      <c r="S81" s="97"/>
      <c r="T81" s="51" t="s">
        <v>146</v>
      </c>
      <c r="U81" s="52" t="s">
        <v>35</v>
      </c>
      <c r="V81" s="52" t="s">
        <v>147</v>
      </c>
      <c r="W81" s="52" t="s">
        <v>148</v>
      </c>
      <c r="X81" s="52" t="s">
        <v>149</v>
      </c>
      <c r="Y81" s="52" t="s">
        <v>150</v>
      </c>
      <c r="Z81" s="52" t="s">
        <v>151</v>
      </c>
      <c r="AA81" s="53" t="s">
        <v>152</v>
      </c>
    </row>
    <row r="82" spans="2:63" s="6" customFormat="1" ht="30" customHeight="1">
      <c r="B82" s="21"/>
      <c r="C82" s="58" t="s">
        <v>128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187">
        <f>$BK$82</f>
        <v>0</v>
      </c>
      <c r="O82" s="187"/>
      <c r="P82" s="187"/>
      <c r="Q82" s="187"/>
      <c r="R82" s="22"/>
      <c r="S82" s="40"/>
      <c r="T82" s="55"/>
      <c r="U82" s="56"/>
      <c r="V82" s="56"/>
      <c r="W82" s="98">
        <f>$W$83</f>
        <v>0</v>
      </c>
      <c r="X82" s="56"/>
      <c r="Y82" s="98">
        <f>$Y$83</f>
        <v>451.19531098</v>
      </c>
      <c r="Z82" s="56"/>
      <c r="AA82" s="99">
        <f>$AA$83</f>
        <v>208.7749</v>
      </c>
      <c r="AT82" s="6" t="s">
        <v>65</v>
      </c>
      <c r="AU82" s="6" t="s">
        <v>129</v>
      </c>
      <c r="BK82" s="100">
        <f>$BK$83</f>
        <v>0</v>
      </c>
    </row>
    <row r="83" spans="2:63" s="101" customFormat="1" ht="37.5" customHeight="1">
      <c r="B83" s="102"/>
      <c r="C83" s="103"/>
      <c r="D83" s="104" t="s">
        <v>130</v>
      </c>
      <c r="E83" s="103"/>
      <c r="F83" s="103"/>
      <c r="G83" s="103"/>
      <c r="H83" s="103"/>
      <c r="I83" s="103"/>
      <c r="J83" s="103"/>
      <c r="K83" s="103"/>
      <c r="L83" s="103"/>
      <c r="M83" s="103"/>
      <c r="N83" s="188">
        <f>$BK$83</f>
        <v>0</v>
      </c>
      <c r="O83" s="188"/>
      <c r="P83" s="188"/>
      <c r="Q83" s="188"/>
      <c r="R83" s="103"/>
      <c r="S83" s="105"/>
      <c r="T83" s="106"/>
      <c r="U83" s="103"/>
      <c r="V83" s="103"/>
      <c r="W83" s="107">
        <f>$W$84+$W$292+$W$307+$W$390+$W$428+$W$633+$W$663</f>
        <v>0</v>
      </c>
      <c r="X83" s="103"/>
      <c r="Y83" s="107">
        <f>$Y$84+$Y$292+$Y$307+$Y$390+$Y$428+$Y$633+$Y$663</f>
        <v>451.19531098</v>
      </c>
      <c r="Z83" s="103"/>
      <c r="AA83" s="108">
        <f>$AA$84+$AA$292+$AA$307+$AA$390+$AA$428+$AA$633+$AA$663</f>
        <v>208.7749</v>
      </c>
      <c r="AR83" s="109" t="s">
        <v>17</v>
      </c>
      <c r="AT83" s="109" t="s">
        <v>65</v>
      </c>
      <c r="AU83" s="109" t="s">
        <v>66</v>
      </c>
      <c r="AY83" s="109" t="s">
        <v>153</v>
      </c>
      <c r="BK83" s="110">
        <f>$BK$84+$BK$292+$BK$307+$BK$390+$BK$428+$BK$633+$BK$663</f>
        <v>0</v>
      </c>
    </row>
    <row r="84" spans="2:63" s="101" customFormat="1" ht="21" customHeight="1">
      <c r="B84" s="102"/>
      <c r="C84" s="103"/>
      <c r="D84" s="111" t="s">
        <v>131</v>
      </c>
      <c r="E84" s="103"/>
      <c r="F84" s="103"/>
      <c r="G84" s="103"/>
      <c r="H84" s="103"/>
      <c r="I84" s="103"/>
      <c r="J84" s="103"/>
      <c r="K84" s="103"/>
      <c r="L84" s="103"/>
      <c r="M84" s="103"/>
      <c r="N84" s="189">
        <f>$BK$84</f>
        <v>0</v>
      </c>
      <c r="O84" s="189"/>
      <c r="P84" s="189"/>
      <c r="Q84" s="189"/>
      <c r="R84" s="103"/>
      <c r="S84" s="105"/>
      <c r="T84" s="106"/>
      <c r="U84" s="103"/>
      <c r="V84" s="103"/>
      <c r="W84" s="107">
        <f>SUM($W$85:$W$291)</f>
        <v>0</v>
      </c>
      <c r="X84" s="103"/>
      <c r="Y84" s="107">
        <f>SUM($Y$85:$Y$291)</f>
        <v>68.869855</v>
      </c>
      <c r="Z84" s="103"/>
      <c r="AA84" s="108">
        <f>SUM($AA$85:$AA$291)</f>
        <v>208.7629</v>
      </c>
      <c r="AR84" s="109" t="s">
        <v>17</v>
      </c>
      <c r="AT84" s="109" t="s">
        <v>65</v>
      </c>
      <c r="AU84" s="109" t="s">
        <v>17</v>
      </c>
      <c r="AY84" s="109" t="s">
        <v>153</v>
      </c>
      <c r="BK84" s="110">
        <f>SUM($BK$85:$BK$291)</f>
        <v>0</v>
      </c>
    </row>
    <row r="85" spans="2:65" s="6" customFormat="1" ht="27" customHeight="1">
      <c r="B85" s="21"/>
      <c r="C85" s="112" t="s">
        <v>17</v>
      </c>
      <c r="D85" s="112" t="s">
        <v>154</v>
      </c>
      <c r="E85" s="113" t="s">
        <v>155</v>
      </c>
      <c r="F85" s="190" t="s">
        <v>156</v>
      </c>
      <c r="G85" s="190"/>
      <c r="H85" s="190"/>
      <c r="I85" s="190"/>
      <c r="J85" s="115" t="s">
        <v>77</v>
      </c>
      <c r="K85" s="116">
        <v>53.5</v>
      </c>
      <c r="L85" s="191"/>
      <c r="M85" s="191"/>
      <c r="N85" s="192">
        <f>ROUND($L$85*$K$85,2)</f>
        <v>0</v>
      </c>
      <c r="O85" s="192"/>
      <c r="P85" s="192"/>
      <c r="Q85" s="192"/>
      <c r="R85" s="114" t="s">
        <v>157</v>
      </c>
      <c r="S85" s="40"/>
      <c r="T85" s="117"/>
      <c r="U85" s="118" t="s">
        <v>36</v>
      </c>
      <c r="V85" s="22"/>
      <c r="W85" s="22"/>
      <c r="X85" s="119">
        <v>0</v>
      </c>
      <c r="Y85" s="119">
        <f>$X$85*$K$85</f>
        <v>0</v>
      </c>
      <c r="Z85" s="119">
        <v>0.255</v>
      </c>
      <c r="AA85" s="120">
        <f>$Z$85*$K$85</f>
        <v>13.6425</v>
      </c>
      <c r="AR85" s="74" t="s">
        <v>158</v>
      </c>
      <c r="AT85" s="74" t="s">
        <v>154</v>
      </c>
      <c r="AU85" s="74" t="s">
        <v>74</v>
      </c>
      <c r="AY85" s="6" t="s">
        <v>153</v>
      </c>
      <c r="BE85" s="121">
        <f>IF($U$85="základní",$N$85,0)</f>
        <v>0</v>
      </c>
      <c r="BF85" s="121">
        <f>IF($U$85="snížená",$N$85,0)</f>
        <v>0</v>
      </c>
      <c r="BG85" s="121">
        <f>IF($U$85="zákl. přenesená",$N$85,0)</f>
        <v>0</v>
      </c>
      <c r="BH85" s="121">
        <f>IF($U$85="sníž. přenesená",$N$85,0)</f>
        <v>0</v>
      </c>
      <c r="BI85" s="121">
        <f>IF($U$85="nulová",$N$85,0)</f>
        <v>0</v>
      </c>
      <c r="BJ85" s="74" t="s">
        <v>17</v>
      </c>
      <c r="BK85" s="121">
        <f>ROUND($L$85*$K$85,2)</f>
        <v>0</v>
      </c>
      <c r="BL85" s="74" t="s">
        <v>158</v>
      </c>
      <c r="BM85" s="74" t="s">
        <v>159</v>
      </c>
    </row>
    <row r="86" spans="2:47" s="6" customFormat="1" ht="27" customHeight="1">
      <c r="B86" s="21"/>
      <c r="C86" s="22"/>
      <c r="D86" s="22"/>
      <c r="E86" s="22"/>
      <c r="F86" s="193" t="s">
        <v>160</v>
      </c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40"/>
      <c r="T86" s="122"/>
      <c r="U86" s="22"/>
      <c r="V86" s="22"/>
      <c r="W86" s="22"/>
      <c r="X86" s="22"/>
      <c r="Y86" s="22"/>
      <c r="Z86" s="22"/>
      <c r="AA86" s="49"/>
      <c r="AT86" s="6" t="s">
        <v>161</v>
      </c>
      <c r="AU86" s="6" t="s">
        <v>74</v>
      </c>
    </row>
    <row r="87" spans="2:51" s="6" customFormat="1" ht="15.75" customHeight="1">
      <c r="B87" s="123"/>
      <c r="C87" s="124"/>
      <c r="D87" s="124"/>
      <c r="E87" s="124"/>
      <c r="F87" s="194" t="s">
        <v>162</v>
      </c>
      <c r="G87" s="194"/>
      <c r="H87" s="194"/>
      <c r="I87" s="194"/>
      <c r="J87" s="124"/>
      <c r="K87" s="124"/>
      <c r="L87" s="124"/>
      <c r="M87" s="124"/>
      <c r="N87" s="124"/>
      <c r="O87" s="124"/>
      <c r="P87" s="124"/>
      <c r="Q87" s="124"/>
      <c r="R87" s="124"/>
      <c r="S87" s="125"/>
      <c r="T87" s="126"/>
      <c r="U87" s="124"/>
      <c r="V87" s="124"/>
      <c r="W87" s="124"/>
      <c r="X87" s="124"/>
      <c r="Y87" s="124"/>
      <c r="Z87" s="124"/>
      <c r="AA87" s="127"/>
      <c r="AT87" s="128" t="s">
        <v>163</v>
      </c>
      <c r="AU87" s="128" t="s">
        <v>74</v>
      </c>
      <c r="AV87" s="128" t="s">
        <v>17</v>
      </c>
      <c r="AW87" s="128" t="s">
        <v>129</v>
      </c>
      <c r="AX87" s="128" t="s">
        <v>66</v>
      </c>
      <c r="AY87" s="128" t="s">
        <v>153</v>
      </c>
    </row>
    <row r="88" spans="2:51" s="6" customFormat="1" ht="27" customHeight="1">
      <c r="B88" s="123"/>
      <c r="C88" s="124"/>
      <c r="D88" s="124"/>
      <c r="E88" s="124"/>
      <c r="F88" s="194" t="s">
        <v>164</v>
      </c>
      <c r="G88" s="194"/>
      <c r="H88" s="194"/>
      <c r="I88" s="194"/>
      <c r="J88" s="124"/>
      <c r="K88" s="124"/>
      <c r="L88" s="124"/>
      <c r="M88" s="124"/>
      <c r="N88" s="124"/>
      <c r="O88" s="124"/>
      <c r="P88" s="124"/>
      <c r="Q88" s="124"/>
      <c r="R88" s="124"/>
      <c r="S88" s="125"/>
      <c r="T88" s="126"/>
      <c r="U88" s="124"/>
      <c r="V88" s="124"/>
      <c r="W88" s="124"/>
      <c r="X88" s="124"/>
      <c r="Y88" s="124"/>
      <c r="Z88" s="124"/>
      <c r="AA88" s="127"/>
      <c r="AT88" s="128" t="s">
        <v>163</v>
      </c>
      <c r="AU88" s="128" t="s">
        <v>74</v>
      </c>
      <c r="AV88" s="128" t="s">
        <v>17</v>
      </c>
      <c r="AW88" s="128" t="s">
        <v>129</v>
      </c>
      <c r="AX88" s="128" t="s">
        <v>66</v>
      </c>
      <c r="AY88" s="128" t="s">
        <v>153</v>
      </c>
    </row>
    <row r="89" spans="2:51" s="6" customFormat="1" ht="15.75" customHeight="1">
      <c r="B89" s="129"/>
      <c r="C89" s="130"/>
      <c r="D89" s="130"/>
      <c r="E89" s="130"/>
      <c r="F89" s="195" t="s">
        <v>165</v>
      </c>
      <c r="G89" s="195"/>
      <c r="H89" s="195"/>
      <c r="I89" s="195"/>
      <c r="J89" s="130"/>
      <c r="K89" s="131">
        <v>7.8</v>
      </c>
      <c r="L89" s="130"/>
      <c r="M89" s="130"/>
      <c r="N89" s="130"/>
      <c r="O89" s="130"/>
      <c r="P89" s="130"/>
      <c r="Q89" s="130"/>
      <c r="R89" s="130"/>
      <c r="S89" s="132"/>
      <c r="T89" s="133"/>
      <c r="U89" s="130"/>
      <c r="V89" s="130"/>
      <c r="W89" s="130"/>
      <c r="X89" s="130"/>
      <c r="Y89" s="130"/>
      <c r="Z89" s="130"/>
      <c r="AA89" s="134"/>
      <c r="AT89" s="135" t="s">
        <v>163</v>
      </c>
      <c r="AU89" s="135" t="s">
        <v>74</v>
      </c>
      <c r="AV89" s="135" t="s">
        <v>74</v>
      </c>
      <c r="AW89" s="135" t="s">
        <v>129</v>
      </c>
      <c r="AX89" s="135" t="s">
        <v>66</v>
      </c>
      <c r="AY89" s="135" t="s">
        <v>153</v>
      </c>
    </row>
    <row r="90" spans="2:51" s="6" customFormat="1" ht="15.75" customHeight="1">
      <c r="B90" s="123"/>
      <c r="C90" s="124"/>
      <c r="D90" s="124"/>
      <c r="E90" s="124"/>
      <c r="F90" s="194" t="s">
        <v>166</v>
      </c>
      <c r="G90" s="194"/>
      <c r="H90" s="194"/>
      <c r="I90" s="194"/>
      <c r="J90" s="124"/>
      <c r="K90" s="124"/>
      <c r="L90" s="124"/>
      <c r="M90" s="124"/>
      <c r="N90" s="124"/>
      <c r="O90" s="124"/>
      <c r="P90" s="124"/>
      <c r="Q90" s="124"/>
      <c r="R90" s="124"/>
      <c r="S90" s="125"/>
      <c r="T90" s="126"/>
      <c r="U90" s="124"/>
      <c r="V90" s="124"/>
      <c r="W90" s="124"/>
      <c r="X90" s="124"/>
      <c r="Y90" s="124"/>
      <c r="Z90" s="124"/>
      <c r="AA90" s="127"/>
      <c r="AT90" s="128" t="s">
        <v>163</v>
      </c>
      <c r="AU90" s="128" t="s">
        <v>74</v>
      </c>
      <c r="AV90" s="128" t="s">
        <v>17</v>
      </c>
      <c r="AW90" s="128" t="s">
        <v>129</v>
      </c>
      <c r="AX90" s="128" t="s">
        <v>66</v>
      </c>
      <c r="AY90" s="128" t="s">
        <v>153</v>
      </c>
    </row>
    <row r="91" spans="2:51" s="6" customFormat="1" ht="15.75" customHeight="1">
      <c r="B91" s="129"/>
      <c r="C91" s="130"/>
      <c r="D91" s="130"/>
      <c r="E91" s="130"/>
      <c r="F91" s="195" t="s">
        <v>167</v>
      </c>
      <c r="G91" s="195"/>
      <c r="H91" s="195"/>
      <c r="I91" s="195"/>
      <c r="J91" s="130"/>
      <c r="K91" s="131">
        <v>45.7</v>
      </c>
      <c r="L91" s="130"/>
      <c r="M91" s="130"/>
      <c r="N91" s="130"/>
      <c r="O91" s="130"/>
      <c r="P91" s="130"/>
      <c r="Q91" s="130"/>
      <c r="R91" s="130"/>
      <c r="S91" s="132"/>
      <c r="T91" s="133"/>
      <c r="U91" s="130"/>
      <c r="V91" s="130"/>
      <c r="W91" s="130"/>
      <c r="X91" s="130"/>
      <c r="Y91" s="130"/>
      <c r="Z91" s="130"/>
      <c r="AA91" s="134"/>
      <c r="AT91" s="135" t="s">
        <v>163</v>
      </c>
      <c r="AU91" s="135" t="s">
        <v>74</v>
      </c>
      <c r="AV91" s="135" t="s">
        <v>74</v>
      </c>
      <c r="AW91" s="135" t="s">
        <v>129</v>
      </c>
      <c r="AX91" s="135" t="s">
        <v>66</v>
      </c>
      <c r="AY91" s="135" t="s">
        <v>153</v>
      </c>
    </row>
    <row r="92" spans="2:51" s="6" customFormat="1" ht="15.75" customHeight="1">
      <c r="B92" s="136"/>
      <c r="C92" s="137"/>
      <c r="D92" s="137"/>
      <c r="E92" s="137" t="s">
        <v>168</v>
      </c>
      <c r="F92" s="196" t="s">
        <v>169</v>
      </c>
      <c r="G92" s="196"/>
      <c r="H92" s="196"/>
      <c r="I92" s="196"/>
      <c r="J92" s="137"/>
      <c r="K92" s="138">
        <v>53.5</v>
      </c>
      <c r="L92" s="137"/>
      <c r="M92" s="137"/>
      <c r="N92" s="137"/>
      <c r="O92" s="137"/>
      <c r="P92" s="137"/>
      <c r="Q92" s="137"/>
      <c r="R92" s="137"/>
      <c r="S92" s="139"/>
      <c r="T92" s="140"/>
      <c r="U92" s="137"/>
      <c r="V92" s="137"/>
      <c r="W92" s="137"/>
      <c r="X92" s="137"/>
      <c r="Y92" s="137"/>
      <c r="Z92" s="137"/>
      <c r="AA92" s="141"/>
      <c r="AT92" s="142" t="s">
        <v>163</v>
      </c>
      <c r="AU92" s="142" t="s">
        <v>74</v>
      </c>
      <c r="AV92" s="142" t="s">
        <v>158</v>
      </c>
      <c r="AW92" s="142" t="s">
        <v>129</v>
      </c>
      <c r="AX92" s="142" t="s">
        <v>17</v>
      </c>
      <c r="AY92" s="142" t="s">
        <v>153</v>
      </c>
    </row>
    <row r="93" spans="2:65" s="6" customFormat="1" ht="27" customHeight="1">
      <c r="B93" s="21"/>
      <c r="C93" s="112" t="s">
        <v>74</v>
      </c>
      <c r="D93" s="112" t="s">
        <v>154</v>
      </c>
      <c r="E93" s="113" t="s">
        <v>170</v>
      </c>
      <c r="F93" s="190" t="s">
        <v>171</v>
      </c>
      <c r="G93" s="190"/>
      <c r="H93" s="190"/>
      <c r="I93" s="190"/>
      <c r="J93" s="115" t="s">
        <v>77</v>
      </c>
      <c r="K93" s="116">
        <v>23.6</v>
      </c>
      <c r="L93" s="191"/>
      <c r="M93" s="191"/>
      <c r="N93" s="192">
        <f>ROUND($L$93*$K$93,2)</f>
        <v>0</v>
      </c>
      <c r="O93" s="192"/>
      <c r="P93" s="192"/>
      <c r="Q93" s="192"/>
      <c r="R93" s="114" t="s">
        <v>157</v>
      </c>
      <c r="S93" s="40"/>
      <c r="T93" s="117"/>
      <c r="U93" s="118" t="s">
        <v>36</v>
      </c>
      <c r="V93" s="22"/>
      <c r="W93" s="22"/>
      <c r="X93" s="119">
        <v>0</v>
      </c>
      <c r="Y93" s="119">
        <f>$X$93*$K$93</f>
        <v>0</v>
      </c>
      <c r="Z93" s="119">
        <v>0.26</v>
      </c>
      <c r="AA93" s="120">
        <f>$Z$93*$K$93</f>
        <v>6.136000000000001</v>
      </c>
      <c r="AR93" s="74" t="s">
        <v>158</v>
      </c>
      <c r="AT93" s="74" t="s">
        <v>154</v>
      </c>
      <c r="AU93" s="74" t="s">
        <v>74</v>
      </c>
      <c r="AY93" s="6" t="s">
        <v>153</v>
      </c>
      <c r="BE93" s="121">
        <f>IF($U$93="základní",$N$93,0)</f>
        <v>0</v>
      </c>
      <c r="BF93" s="121">
        <f>IF($U$93="snížená",$N$93,0)</f>
        <v>0</v>
      </c>
      <c r="BG93" s="121">
        <f>IF($U$93="zákl. přenesená",$N$93,0)</f>
        <v>0</v>
      </c>
      <c r="BH93" s="121">
        <f>IF($U$93="sníž. přenesená",$N$93,0)</f>
        <v>0</v>
      </c>
      <c r="BI93" s="121">
        <f>IF($U$93="nulová",$N$93,0)</f>
        <v>0</v>
      </c>
      <c r="BJ93" s="74" t="s">
        <v>17</v>
      </c>
      <c r="BK93" s="121">
        <f>ROUND($L$93*$K$93,2)</f>
        <v>0</v>
      </c>
      <c r="BL93" s="74" t="s">
        <v>158</v>
      </c>
      <c r="BM93" s="74" t="s">
        <v>172</v>
      </c>
    </row>
    <row r="94" spans="2:47" s="6" customFormat="1" ht="27" customHeight="1">
      <c r="B94" s="21"/>
      <c r="C94" s="22"/>
      <c r="D94" s="22"/>
      <c r="E94" s="22"/>
      <c r="F94" s="193" t="s">
        <v>173</v>
      </c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40"/>
      <c r="T94" s="122"/>
      <c r="U94" s="22"/>
      <c r="V94" s="22"/>
      <c r="W94" s="22"/>
      <c r="X94" s="22"/>
      <c r="Y94" s="22"/>
      <c r="Z94" s="22"/>
      <c r="AA94" s="49"/>
      <c r="AT94" s="6" t="s">
        <v>161</v>
      </c>
      <c r="AU94" s="6" t="s">
        <v>74</v>
      </c>
    </row>
    <row r="95" spans="2:51" s="6" customFormat="1" ht="15.75" customHeight="1">
      <c r="B95" s="123"/>
      <c r="C95" s="124"/>
      <c r="D95" s="124"/>
      <c r="E95" s="124"/>
      <c r="F95" s="194" t="s">
        <v>174</v>
      </c>
      <c r="G95" s="194"/>
      <c r="H95" s="194"/>
      <c r="I95" s="194"/>
      <c r="J95" s="124"/>
      <c r="K95" s="124"/>
      <c r="L95" s="124"/>
      <c r="M95" s="124"/>
      <c r="N95" s="124"/>
      <c r="O95" s="124"/>
      <c r="P95" s="124"/>
      <c r="Q95" s="124"/>
      <c r="R95" s="124"/>
      <c r="S95" s="125"/>
      <c r="T95" s="126"/>
      <c r="U95" s="124"/>
      <c r="V95" s="124"/>
      <c r="W95" s="124"/>
      <c r="X95" s="124"/>
      <c r="Y95" s="124"/>
      <c r="Z95" s="124"/>
      <c r="AA95" s="127"/>
      <c r="AT95" s="128" t="s">
        <v>163</v>
      </c>
      <c r="AU95" s="128" t="s">
        <v>74</v>
      </c>
      <c r="AV95" s="128" t="s">
        <v>17</v>
      </c>
      <c r="AW95" s="128" t="s">
        <v>129</v>
      </c>
      <c r="AX95" s="128" t="s">
        <v>66</v>
      </c>
      <c r="AY95" s="128" t="s">
        <v>153</v>
      </c>
    </row>
    <row r="96" spans="2:51" s="6" customFormat="1" ht="15.75" customHeight="1">
      <c r="B96" s="123"/>
      <c r="C96" s="124"/>
      <c r="D96" s="124"/>
      <c r="E96" s="124"/>
      <c r="F96" s="194" t="s">
        <v>175</v>
      </c>
      <c r="G96" s="194"/>
      <c r="H96" s="194"/>
      <c r="I96" s="194"/>
      <c r="J96" s="124"/>
      <c r="K96" s="124"/>
      <c r="L96" s="124"/>
      <c r="M96" s="124"/>
      <c r="N96" s="124"/>
      <c r="O96" s="124"/>
      <c r="P96" s="124"/>
      <c r="Q96" s="124"/>
      <c r="R96" s="124"/>
      <c r="S96" s="125"/>
      <c r="T96" s="126"/>
      <c r="U96" s="124"/>
      <c r="V96" s="124"/>
      <c r="W96" s="124"/>
      <c r="X96" s="124"/>
      <c r="Y96" s="124"/>
      <c r="Z96" s="124"/>
      <c r="AA96" s="127"/>
      <c r="AT96" s="128" t="s">
        <v>163</v>
      </c>
      <c r="AU96" s="128" t="s">
        <v>74</v>
      </c>
      <c r="AV96" s="128" t="s">
        <v>17</v>
      </c>
      <c r="AW96" s="128" t="s">
        <v>129</v>
      </c>
      <c r="AX96" s="128" t="s">
        <v>66</v>
      </c>
      <c r="AY96" s="128" t="s">
        <v>153</v>
      </c>
    </row>
    <row r="97" spans="2:51" s="6" customFormat="1" ht="15.75" customHeight="1">
      <c r="B97" s="129"/>
      <c r="C97" s="130"/>
      <c r="D97" s="130"/>
      <c r="E97" s="130"/>
      <c r="F97" s="195" t="s">
        <v>176</v>
      </c>
      <c r="G97" s="195"/>
      <c r="H97" s="195"/>
      <c r="I97" s="195"/>
      <c r="J97" s="130"/>
      <c r="K97" s="131">
        <v>8.6</v>
      </c>
      <c r="L97" s="130"/>
      <c r="M97" s="130"/>
      <c r="N97" s="130"/>
      <c r="O97" s="130"/>
      <c r="P97" s="130"/>
      <c r="Q97" s="130"/>
      <c r="R97" s="130"/>
      <c r="S97" s="132"/>
      <c r="T97" s="133"/>
      <c r="U97" s="130"/>
      <c r="V97" s="130"/>
      <c r="W97" s="130"/>
      <c r="X97" s="130"/>
      <c r="Y97" s="130"/>
      <c r="Z97" s="130"/>
      <c r="AA97" s="134"/>
      <c r="AT97" s="135" t="s">
        <v>163</v>
      </c>
      <c r="AU97" s="135" t="s">
        <v>74</v>
      </c>
      <c r="AV97" s="135" t="s">
        <v>74</v>
      </c>
      <c r="AW97" s="135" t="s">
        <v>129</v>
      </c>
      <c r="AX97" s="135" t="s">
        <v>66</v>
      </c>
      <c r="AY97" s="135" t="s">
        <v>153</v>
      </c>
    </row>
    <row r="98" spans="2:51" s="6" customFormat="1" ht="15.75" customHeight="1">
      <c r="B98" s="123"/>
      <c r="C98" s="124"/>
      <c r="D98" s="124"/>
      <c r="E98" s="124"/>
      <c r="F98" s="194" t="s">
        <v>177</v>
      </c>
      <c r="G98" s="194"/>
      <c r="H98" s="194"/>
      <c r="I98" s="194"/>
      <c r="J98" s="124"/>
      <c r="K98" s="124"/>
      <c r="L98" s="124"/>
      <c r="M98" s="124"/>
      <c r="N98" s="124"/>
      <c r="O98" s="124"/>
      <c r="P98" s="124"/>
      <c r="Q98" s="124"/>
      <c r="R98" s="124"/>
      <c r="S98" s="125"/>
      <c r="T98" s="126"/>
      <c r="U98" s="124"/>
      <c r="V98" s="124"/>
      <c r="W98" s="124"/>
      <c r="X98" s="124"/>
      <c r="Y98" s="124"/>
      <c r="Z98" s="124"/>
      <c r="AA98" s="127"/>
      <c r="AT98" s="128" t="s">
        <v>163</v>
      </c>
      <c r="AU98" s="128" t="s">
        <v>74</v>
      </c>
      <c r="AV98" s="128" t="s">
        <v>17</v>
      </c>
      <c r="AW98" s="128" t="s">
        <v>129</v>
      </c>
      <c r="AX98" s="128" t="s">
        <v>66</v>
      </c>
      <c r="AY98" s="128" t="s">
        <v>153</v>
      </c>
    </row>
    <row r="99" spans="2:51" s="6" customFormat="1" ht="15.75" customHeight="1">
      <c r="B99" s="129"/>
      <c r="C99" s="130"/>
      <c r="D99" s="130"/>
      <c r="E99" s="130"/>
      <c r="F99" s="195" t="s">
        <v>8</v>
      </c>
      <c r="G99" s="195"/>
      <c r="H99" s="195"/>
      <c r="I99" s="195"/>
      <c r="J99" s="130"/>
      <c r="K99" s="131">
        <v>15</v>
      </c>
      <c r="L99" s="130"/>
      <c r="M99" s="130"/>
      <c r="N99" s="130"/>
      <c r="O99" s="130"/>
      <c r="P99" s="130"/>
      <c r="Q99" s="130"/>
      <c r="R99" s="130"/>
      <c r="S99" s="132"/>
      <c r="T99" s="133"/>
      <c r="U99" s="130"/>
      <c r="V99" s="130"/>
      <c r="W99" s="130"/>
      <c r="X99" s="130"/>
      <c r="Y99" s="130"/>
      <c r="Z99" s="130"/>
      <c r="AA99" s="134"/>
      <c r="AT99" s="135" t="s">
        <v>163</v>
      </c>
      <c r="AU99" s="135" t="s">
        <v>74</v>
      </c>
      <c r="AV99" s="135" t="s">
        <v>74</v>
      </c>
      <c r="AW99" s="135" t="s">
        <v>129</v>
      </c>
      <c r="AX99" s="135" t="s">
        <v>66</v>
      </c>
      <c r="AY99" s="135" t="s">
        <v>153</v>
      </c>
    </row>
    <row r="100" spans="2:51" s="6" customFormat="1" ht="15.75" customHeight="1">
      <c r="B100" s="136"/>
      <c r="C100" s="137"/>
      <c r="D100" s="137"/>
      <c r="E100" s="137" t="s">
        <v>178</v>
      </c>
      <c r="F100" s="196" t="s">
        <v>169</v>
      </c>
      <c r="G100" s="196"/>
      <c r="H100" s="196"/>
      <c r="I100" s="196"/>
      <c r="J100" s="137"/>
      <c r="K100" s="138">
        <v>23.6</v>
      </c>
      <c r="L100" s="137"/>
      <c r="M100" s="137"/>
      <c r="N100" s="137"/>
      <c r="O100" s="137"/>
      <c r="P100" s="137"/>
      <c r="Q100" s="137"/>
      <c r="R100" s="137"/>
      <c r="S100" s="139"/>
      <c r="T100" s="140"/>
      <c r="U100" s="137"/>
      <c r="V100" s="137"/>
      <c r="W100" s="137"/>
      <c r="X100" s="137"/>
      <c r="Y100" s="137"/>
      <c r="Z100" s="137"/>
      <c r="AA100" s="141"/>
      <c r="AT100" s="142" t="s">
        <v>163</v>
      </c>
      <c r="AU100" s="142" t="s">
        <v>74</v>
      </c>
      <c r="AV100" s="142" t="s">
        <v>158</v>
      </c>
      <c r="AW100" s="142" t="s">
        <v>129</v>
      </c>
      <c r="AX100" s="142" t="s">
        <v>17</v>
      </c>
      <c r="AY100" s="142" t="s">
        <v>153</v>
      </c>
    </row>
    <row r="101" spans="2:65" s="6" customFormat="1" ht="27" customHeight="1">
      <c r="B101" s="21"/>
      <c r="C101" s="112" t="s">
        <v>92</v>
      </c>
      <c r="D101" s="112" t="s">
        <v>154</v>
      </c>
      <c r="E101" s="113" t="s">
        <v>179</v>
      </c>
      <c r="F101" s="190" t="s">
        <v>180</v>
      </c>
      <c r="G101" s="190"/>
      <c r="H101" s="190"/>
      <c r="I101" s="190"/>
      <c r="J101" s="115" t="s">
        <v>77</v>
      </c>
      <c r="K101" s="116">
        <v>6.9</v>
      </c>
      <c r="L101" s="191"/>
      <c r="M101" s="191"/>
      <c r="N101" s="192">
        <f>ROUND($L$101*$K$101,2)</f>
        <v>0</v>
      </c>
      <c r="O101" s="192"/>
      <c r="P101" s="192"/>
      <c r="Q101" s="192"/>
      <c r="R101" s="114" t="s">
        <v>157</v>
      </c>
      <c r="S101" s="40"/>
      <c r="T101" s="117"/>
      <c r="U101" s="118" t="s">
        <v>36</v>
      </c>
      <c r="V101" s="22"/>
      <c r="W101" s="22"/>
      <c r="X101" s="119">
        <v>0</v>
      </c>
      <c r="Y101" s="119">
        <f>$X$101*$K$101</f>
        <v>0</v>
      </c>
      <c r="Z101" s="119">
        <v>0.32</v>
      </c>
      <c r="AA101" s="120">
        <f>$Z$101*$K$101</f>
        <v>2.208</v>
      </c>
      <c r="AR101" s="74" t="s">
        <v>158</v>
      </c>
      <c r="AT101" s="74" t="s">
        <v>154</v>
      </c>
      <c r="AU101" s="74" t="s">
        <v>74</v>
      </c>
      <c r="AY101" s="6" t="s">
        <v>153</v>
      </c>
      <c r="BE101" s="121">
        <f>IF($U$101="základní",$N$101,0)</f>
        <v>0</v>
      </c>
      <c r="BF101" s="121">
        <f>IF($U$101="snížená",$N$101,0)</f>
        <v>0</v>
      </c>
      <c r="BG101" s="121">
        <f>IF($U$101="zákl. přenesená",$N$101,0)</f>
        <v>0</v>
      </c>
      <c r="BH101" s="121">
        <f>IF($U$101="sníž. přenesená",$N$101,0)</f>
        <v>0</v>
      </c>
      <c r="BI101" s="121">
        <f>IF($U$101="nulová",$N$101,0)</f>
        <v>0</v>
      </c>
      <c r="BJ101" s="74" t="s">
        <v>17</v>
      </c>
      <c r="BK101" s="121">
        <f>ROUND($L$101*$K$101,2)</f>
        <v>0</v>
      </c>
      <c r="BL101" s="74" t="s">
        <v>158</v>
      </c>
      <c r="BM101" s="74" t="s">
        <v>181</v>
      </c>
    </row>
    <row r="102" spans="2:47" s="6" customFormat="1" ht="27" customHeight="1">
      <c r="B102" s="21"/>
      <c r="C102" s="22"/>
      <c r="D102" s="22"/>
      <c r="E102" s="22"/>
      <c r="F102" s="193" t="s">
        <v>182</v>
      </c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40"/>
      <c r="T102" s="122"/>
      <c r="U102" s="22"/>
      <c r="V102" s="22"/>
      <c r="W102" s="22"/>
      <c r="X102" s="22"/>
      <c r="Y102" s="22"/>
      <c r="Z102" s="22"/>
      <c r="AA102" s="49"/>
      <c r="AT102" s="6" t="s">
        <v>161</v>
      </c>
      <c r="AU102" s="6" t="s">
        <v>74</v>
      </c>
    </row>
    <row r="103" spans="2:51" s="6" customFormat="1" ht="15.75" customHeight="1">
      <c r="B103" s="123"/>
      <c r="C103" s="124"/>
      <c r="D103" s="124"/>
      <c r="E103" s="124"/>
      <c r="F103" s="194" t="s">
        <v>183</v>
      </c>
      <c r="G103" s="194"/>
      <c r="H103" s="194"/>
      <c r="I103" s="19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5"/>
      <c r="T103" s="126"/>
      <c r="U103" s="124"/>
      <c r="V103" s="124"/>
      <c r="W103" s="124"/>
      <c r="X103" s="124"/>
      <c r="Y103" s="124"/>
      <c r="Z103" s="124"/>
      <c r="AA103" s="127"/>
      <c r="AT103" s="128" t="s">
        <v>163</v>
      </c>
      <c r="AU103" s="128" t="s">
        <v>74</v>
      </c>
      <c r="AV103" s="128" t="s">
        <v>17</v>
      </c>
      <c r="AW103" s="128" t="s">
        <v>129</v>
      </c>
      <c r="AX103" s="128" t="s">
        <v>66</v>
      </c>
      <c r="AY103" s="128" t="s">
        <v>153</v>
      </c>
    </row>
    <row r="104" spans="2:51" s="6" customFormat="1" ht="15.75" customHeight="1">
      <c r="B104" s="123"/>
      <c r="C104" s="124"/>
      <c r="D104" s="124"/>
      <c r="E104" s="124"/>
      <c r="F104" s="194" t="s">
        <v>184</v>
      </c>
      <c r="G104" s="194"/>
      <c r="H104" s="194"/>
      <c r="I104" s="19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5"/>
      <c r="T104" s="126"/>
      <c r="U104" s="124"/>
      <c r="V104" s="124"/>
      <c r="W104" s="124"/>
      <c r="X104" s="124"/>
      <c r="Y104" s="124"/>
      <c r="Z104" s="124"/>
      <c r="AA104" s="127"/>
      <c r="AT104" s="128" t="s">
        <v>163</v>
      </c>
      <c r="AU104" s="128" t="s">
        <v>74</v>
      </c>
      <c r="AV104" s="128" t="s">
        <v>17</v>
      </c>
      <c r="AW104" s="128" t="s">
        <v>129</v>
      </c>
      <c r="AX104" s="128" t="s">
        <v>66</v>
      </c>
      <c r="AY104" s="128" t="s">
        <v>153</v>
      </c>
    </row>
    <row r="105" spans="2:51" s="6" customFormat="1" ht="15.75" customHeight="1">
      <c r="B105" s="129"/>
      <c r="C105" s="130"/>
      <c r="D105" s="130"/>
      <c r="E105" s="130"/>
      <c r="F105" s="195" t="s">
        <v>185</v>
      </c>
      <c r="G105" s="195"/>
      <c r="H105" s="195"/>
      <c r="I105" s="195"/>
      <c r="J105" s="130"/>
      <c r="K105" s="131">
        <v>6.9</v>
      </c>
      <c r="L105" s="130"/>
      <c r="M105" s="130"/>
      <c r="N105" s="130"/>
      <c r="O105" s="130"/>
      <c r="P105" s="130"/>
      <c r="Q105" s="130"/>
      <c r="R105" s="130"/>
      <c r="S105" s="132"/>
      <c r="T105" s="133"/>
      <c r="U105" s="130"/>
      <c r="V105" s="130"/>
      <c r="W105" s="130"/>
      <c r="X105" s="130"/>
      <c r="Y105" s="130"/>
      <c r="Z105" s="130"/>
      <c r="AA105" s="134"/>
      <c r="AT105" s="135" t="s">
        <v>163</v>
      </c>
      <c r="AU105" s="135" t="s">
        <v>74</v>
      </c>
      <c r="AV105" s="135" t="s">
        <v>74</v>
      </c>
      <c r="AW105" s="135" t="s">
        <v>129</v>
      </c>
      <c r="AX105" s="135" t="s">
        <v>17</v>
      </c>
      <c r="AY105" s="135" t="s">
        <v>153</v>
      </c>
    </row>
    <row r="106" spans="2:65" s="6" customFormat="1" ht="27" customHeight="1">
      <c r="B106" s="21"/>
      <c r="C106" s="112" t="s">
        <v>158</v>
      </c>
      <c r="D106" s="112" t="s">
        <v>154</v>
      </c>
      <c r="E106" s="113" t="s">
        <v>186</v>
      </c>
      <c r="F106" s="190" t="s">
        <v>187</v>
      </c>
      <c r="G106" s="190"/>
      <c r="H106" s="190"/>
      <c r="I106" s="190"/>
      <c r="J106" s="115" t="s">
        <v>77</v>
      </c>
      <c r="K106" s="116">
        <v>234.4</v>
      </c>
      <c r="L106" s="191"/>
      <c r="M106" s="191"/>
      <c r="N106" s="192">
        <f>ROUND($L$106*$K$106,2)</f>
        <v>0</v>
      </c>
      <c r="O106" s="192"/>
      <c r="P106" s="192"/>
      <c r="Q106" s="192"/>
      <c r="R106" s="114" t="s">
        <v>157</v>
      </c>
      <c r="S106" s="40"/>
      <c r="T106" s="117"/>
      <c r="U106" s="118" t="s">
        <v>36</v>
      </c>
      <c r="V106" s="22"/>
      <c r="W106" s="22"/>
      <c r="X106" s="119">
        <v>0</v>
      </c>
      <c r="Y106" s="119">
        <f>$X$106*$K$106</f>
        <v>0</v>
      </c>
      <c r="Z106" s="119">
        <v>0.4</v>
      </c>
      <c r="AA106" s="120">
        <f>$Z$106*$K$106</f>
        <v>93.76</v>
      </c>
      <c r="AR106" s="74" t="s">
        <v>158</v>
      </c>
      <c r="AT106" s="74" t="s">
        <v>154</v>
      </c>
      <c r="AU106" s="74" t="s">
        <v>74</v>
      </c>
      <c r="AY106" s="6" t="s">
        <v>153</v>
      </c>
      <c r="BE106" s="121">
        <f>IF($U$106="základní",$N$106,0)</f>
        <v>0</v>
      </c>
      <c r="BF106" s="121">
        <f>IF($U$106="snížená",$N$106,0)</f>
        <v>0</v>
      </c>
      <c r="BG106" s="121">
        <f>IF($U$106="zákl. přenesená",$N$106,0)</f>
        <v>0</v>
      </c>
      <c r="BH106" s="121">
        <f>IF($U$106="sníž. přenesená",$N$106,0)</f>
        <v>0</v>
      </c>
      <c r="BI106" s="121">
        <f>IF($U$106="nulová",$N$106,0)</f>
        <v>0</v>
      </c>
      <c r="BJ106" s="74" t="s">
        <v>17</v>
      </c>
      <c r="BK106" s="121">
        <f>ROUND($L$106*$K$106,2)</f>
        <v>0</v>
      </c>
      <c r="BL106" s="74" t="s">
        <v>158</v>
      </c>
      <c r="BM106" s="74" t="s">
        <v>188</v>
      </c>
    </row>
    <row r="107" spans="2:47" s="6" customFormat="1" ht="27" customHeight="1">
      <c r="B107" s="21"/>
      <c r="C107" s="22"/>
      <c r="D107" s="22"/>
      <c r="E107" s="22"/>
      <c r="F107" s="193" t="s">
        <v>189</v>
      </c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40"/>
      <c r="T107" s="122"/>
      <c r="U107" s="22"/>
      <c r="V107" s="22"/>
      <c r="W107" s="22"/>
      <c r="X107" s="22"/>
      <c r="Y107" s="22"/>
      <c r="Z107" s="22"/>
      <c r="AA107" s="49"/>
      <c r="AT107" s="6" t="s">
        <v>161</v>
      </c>
      <c r="AU107" s="6" t="s">
        <v>74</v>
      </c>
    </row>
    <row r="108" spans="2:51" s="6" customFormat="1" ht="15.75" customHeight="1">
      <c r="B108" s="129"/>
      <c r="C108" s="130"/>
      <c r="D108" s="130"/>
      <c r="E108" s="130" t="s">
        <v>82</v>
      </c>
      <c r="F108" s="195" t="s">
        <v>190</v>
      </c>
      <c r="G108" s="195"/>
      <c r="H108" s="195"/>
      <c r="I108" s="195"/>
      <c r="J108" s="130"/>
      <c r="K108" s="131">
        <v>234.4</v>
      </c>
      <c r="L108" s="130"/>
      <c r="M108" s="130"/>
      <c r="N108" s="130"/>
      <c r="O108" s="130"/>
      <c r="P108" s="130"/>
      <c r="Q108" s="130"/>
      <c r="R108" s="130"/>
      <c r="S108" s="132"/>
      <c r="T108" s="133"/>
      <c r="U108" s="130"/>
      <c r="V108" s="130"/>
      <c r="W108" s="130"/>
      <c r="X108" s="130"/>
      <c r="Y108" s="130"/>
      <c r="Z108" s="130"/>
      <c r="AA108" s="134"/>
      <c r="AT108" s="135" t="s">
        <v>163</v>
      </c>
      <c r="AU108" s="135" t="s">
        <v>74</v>
      </c>
      <c r="AV108" s="135" t="s">
        <v>74</v>
      </c>
      <c r="AW108" s="135" t="s">
        <v>129</v>
      </c>
      <c r="AX108" s="135" t="s">
        <v>17</v>
      </c>
      <c r="AY108" s="135" t="s">
        <v>153</v>
      </c>
    </row>
    <row r="109" spans="2:65" s="6" customFormat="1" ht="27" customHeight="1">
      <c r="B109" s="21"/>
      <c r="C109" s="112" t="s">
        <v>191</v>
      </c>
      <c r="D109" s="112" t="s">
        <v>154</v>
      </c>
      <c r="E109" s="113" t="s">
        <v>192</v>
      </c>
      <c r="F109" s="190" t="s">
        <v>193</v>
      </c>
      <c r="G109" s="190"/>
      <c r="H109" s="190"/>
      <c r="I109" s="190"/>
      <c r="J109" s="115" t="s">
        <v>77</v>
      </c>
      <c r="K109" s="116">
        <v>22.1</v>
      </c>
      <c r="L109" s="191"/>
      <c r="M109" s="191"/>
      <c r="N109" s="192">
        <f>ROUND($L$109*$K$109,2)</f>
        <v>0</v>
      </c>
      <c r="O109" s="192"/>
      <c r="P109" s="192"/>
      <c r="Q109" s="192"/>
      <c r="R109" s="114" t="s">
        <v>157</v>
      </c>
      <c r="S109" s="40"/>
      <c r="T109" s="117"/>
      <c r="U109" s="118" t="s">
        <v>36</v>
      </c>
      <c r="V109" s="22"/>
      <c r="W109" s="22"/>
      <c r="X109" s="119">
        <v>0</v>
      </c>
      <c r="Y109" s="119">
        <f>$X$109*$K$109</f>
        <v>0</v>
      </c>
      <c r="Z109" s="119">
        <v>0.185</v>
      </c>
      <c r="AA109" s="120">
        <f>$Z$109*$K$109</f>
        <v>4.0885</v>
      </c>
      <c r="AR109" s="74" t="s">
        <v>158</v>
      </c>
      <c r="AT109" s="74" t="s">
        <v>154</v>
      </c>
      <c r="AU109" s="74" t="s">
        <v>74</v>
      </c>
      <c r="AY109" s="6" t="s">
        <v>153</v>
      </c>
      <c r="BE109" s="121">
        <f>IF($U$109="základní",$N$109,0)</f>
        <v>0</v>
      </c>
      <c r="BF109" s="121">
        <f>IF($U$109="snížená",$N$109,0)</f>
        <v>0</v>
      </c>
      <c r="BG109" s="121">
        <f>IF($U$109="zákl. přenesená",$N$109,0)</f>
        <v>0</v>
      </c>
      <c r="BH109" s="121">
        <f>IF($U$109="sníž. přenesená",$N$109,0)</f>
        <v>0</v>
      </c>
      <c r="BI109" s="121">
        <f>IF($U$109="nulová",$N$109,0)</f>
        <v>0</v>
      </c>
      <c r="BJ109" s="74" t="s">
        <v>17</v>
      </c>
      <c r="BK109" s="121">
        <f>ROUND($L$109*$K$109,2)</f>
        <v>0</v>
      </c>
      <c r="BL109" s="74" t="s">
        <v>158</v>
      </c>
      <c r="BM109" s="74" t="s">
        <v>194</v>
      </c>
    </row>
    <row r="110" spans="2:47" s="6" customFormat="1" ht="27" customHeight="1">
      <c r="B110" s="21"/>
      <c r="C110" s="22"/>
      <c r="D110" s="22"/>
      <c r="E110" s="22"/>
      <c r="F110" s="193" t="s">
        <v>195</v>
      </c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40"/>
      <c r="T110" s="122"/>
      <c r="U110" s="22"/>
      <c r="V110" s="22"/>
      <c r="W110" s="22"/>
      <c r="X110" s="22"/>
      <c r="Y110" s="22"/>
      <c r="Z110" s="22"/>
      <c r="AA110" s="49"/>
      <c r="AT110" s="6" t="s">
        <v>161</v>
      </c>
      <c r="AU110" s="6" t="s">
        <v>74</v>
      </c>
    </row>
    <row r="111" spans="2:51" s="6" customFormat="1" ht="15.75" customHeight="1">
      <c r="B111" s="123"/>
      <c r="C111" s="124"/>
      <c r="D111" s="124"/>
      <c r="E111" s="124"/>
      <c r="F111" s="194" t="s">
        <v>196</v>
      </c>
      <c r="G111" s="194"/>
      <c r="H111" s="194"/>
      <c r="I111" s="19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5"/>
      <c r="T111" s="126"/>
      <c r="U111" s="124"/>
      <c r="V111" s="124"/>
      <c r="W111" s="124"/>
      <c r="X111" s="124"/>
      <c r="Y111" s="124"/>
      <c r="Z111" s="124"/>
      <c r="AA111" s="127"/>
      <c r="AT111" s="128" t="s">
        <v>163</v>
      </c>
      <c r="AU111" s="128" t="s">
        <v>74</v>
      </c>
      <c r="AV111" s="128" t="s">
        <v>17</v>
      </c>
      <c r="AW111" s="128" t="s">
        <v>129</v>
      </c>
      <c r="AX111" s="128" t="s">
        <v>66</v>
      </c>
      <c r="AY111" s="128" t="s">
        <v>153</v>
      </c>
    </row>
    <row r="112" spans="2:51" s="6" customFormat="1" ht="15.75" customHeight="1">
      <c r="B112" s="123"/>
      <c r="C112" s="124"/>
      <c r="D112" s="124"/>
      <c r="E112" s="124"/>
      <c r="F112" s="194" t="s">
        <v>197</v>
      </c>
      <c r="G112" s="194"/>
      <c r="H112" s="194"/>
      <c r="I112" s="19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5"/>
      <c r="T112" s="126"/>
      <c r="U112" s="124"/>
      <c r="V112" s="124"/>
      <c r="W112" s="124"/>
      <c r="X112" s="124"/>
      <c r="Y112" s="124"/>
      <c r="Z112" s="124"/>
      <c r="AA112" s="127"/>
      <c r="AT112" s="128" t="s">
        <v>163</v>
      </c>
      <c r="AU112" s="128" t="s">
        <v>74</v>
      </c>
      <c r="AV112" s="128" t="s">
        <v>17</v>
      </c>
      <c r="AW112" s="128" t="s">
        <v>129</v>
      </c>
      <c r="AX112" s="128" t="s">
        <v>66</v>
      </c>
      <c r="AY112" s="128" t="s">
        <v>153</v>
      </c>
    </row>
    <row r="113" spans="2:51" s="6" customFormat="1" ht="15.75" customHeight="1">
      <c r="B113" s="129"/>
      <c r="C113" s="130"/>
      <c r="D113" s="130"/>
      <c r="E113" s="130"/>
      <c r="F113" s="195" t="s">
        <v>198</v>
      </c>
      <c r="G113" s="195"/>
      <c r="H113" s="195"/>
      <c r="I113" s="195"/>
      <c r="J113" s="130"/>
      <c r="K113" s="131">
        <v>10.9</v>
      </c>
      <c r="L113" s="130"/>
      <c r="M113" s="130"/>
      <c r="N113" s="130"/>
      <c r="O113" s="130"/>
      <c r="P113" s="130"/>
      <c r="Q113" s="130"/>
      <c r="R113" s="130"/>
      <c r="S113" s="132"/>
      <c r="T113" s="133"/>
      <c r="U113" s="130"/>
      <c r="V113" s="130"/>
      <c r="W113" s="130"/>
      <c r="X113" s="130"/>
      <c r="Y113" s="130"/>
      <c r="Z113" s="130"/>
      <c r="AA113" s="134"/>
      <c r="AT113" s="135" t="s">
        <v>163</v>
      </c>
      <c r="AU113" s="135" t="s">
        <v>74</v>
      </c>
      <c r="AV113" s="135" t="s">
        <v>74</v>
      </c>
      <c r="AW113" s="135" t="s">
        <v>129</v>
      </c>
      <c r="AX113" s="135" t="s">
        <v>66</v>
      </c>
      <c r="AY113" s="135" t="s">
        <v>153</v>
      </c>
    </row>
    <row r="114" spans="2:51" s="6" customFormat="1" ht="15.75" customHeight="1">
      <c r="B114" s="123"/>
      <c r="C114" s="124"/>
      <c r="D114" s="124"/>
      <c r="E114" s="124"/>
      <c r="F114" s="194" t="s">
        <v>199</v>
      </c>
      <c r="G114" s="194"/>
      <c r="H114" s="194"/>
      <c r="I114" s="19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5"/>
      <c r="T114" s="126"/>
      <c r="U114" s="124"/>
      <c r="V114" s="124"/>
      <c r="W114" s="124"/>
      <c r="X114" s="124"/>
      <c r="Y114" s="124"/>
      <c r="Z114" s="124"/>
      <c r="AA114" s="127"/>
      <c r="AT114" s="128" t="s">
        <v>163</v>
      </c>
      <c r="AU114" s="128" t="s">
        <v>74</v>
      </c>
      <c r="AV114" s="128" t="s">
        <v>17</v>
      </c>
      <c r="AW114" s="128" t="s">
        <v>129</v>
      </c>
      <c r="AX114" s="128" t="s">
        <v>66</v>
      </c>
      <c r="AY114" s="128" t="s">
        <v>153</v>
      </c>
    </row>
    <row r="115" spans="2:51" s="6" customFormat="1" ht="15.75" customHeight="1">
      <c r="B115" s="129"/>
      <c r="C115" s="130"/>
      <c r="D115" s="130"/>
      <c r="E115" s="130"/>
      <c r="F115" s="195" t="s">
        <v>200</v>
      </c>
      <c r="G115" s="195"/>
      <c r="H115" s="195"/>
      <c r="I115" s="195"/>
      <c r="J115" s="130"/>
      <c r="K115" s="131">
        <v>11.2</v>
      </c>
      <c r="L115" s="130"/>
      <c r="M115" s="130"/>
      <c r="N115" s="130"/>
      <c r="O115" s="130"/>
      <c r="P115" s="130"/>
      <c r="Q115" s="130"/>
      <c r="R115" s="130"/>
      <c r="S115" s="132"/>
      <c r="T115" s="133"/>
      <c r="U115" s="130"/>
      <c r="V115" s="130"/>
      <c r="W115" s="130"/>
      <c r="X115" s="130"/>
      <c r="Y115" s="130"/>
      <c r="Z115" s="130"/>
      <c r="AA115" s="134"/>
      <c r="AT115" s="135" t="s">
        <v>163</v>
      </c>
      <c r="AU115" s="135" t="s">
        <v>74</v>
      </c>
      <c r="AV115" s="135" t="s">
        <v>74</v>
      </c>
      <c r="AW115" s="135" t="s">
        <v>129</v>
      </c>
      <c r="AX115" s="135" t="s">
        <v>66</v>
      </c>
      <c r="AY115" s="135" t="s">
        <v>153</v>
      </c>
    </row>
    <row r="116" spans="2:51" s="6" customFormat="1" ht="15.75" customHeight="1">
      <c r="B116" s="136"/>
      <c r="C116" s="137"/>
      <c r="D116" s="137"/>
      <c r="E116" s="137" t="s">
        <v>76</v>
      </c>
      <c r="F116" s="196" t="s">
        <v>169</v>
      </c>
      <c r="G116" s="196"/>
      <c r="H116" s="196"/>
      <c r="I116" s="196"/>
      <c r="J116" s="137"/>
      <c r="K116" s="138">
        <v>22.1</v>
      </c>
      <c r="L116" s="137"/>
      <c r="M116" s="137"/>
      <c r="N116" s="137"/>
      <c r="O116" s="137"/>
      <c r="P116" s="137"/>
      <c r="Q116" s="137"/>
      <c r="R116" s="137"/>
      <c r="S116" s="139"/>
      <c r="T116" s="140"/>
      <c r="U116" s="137"/>
      <c r="V116" s="137"/>
      <c r="W116" s="137"/>
      <c r="X116" s="137"/>
      <c r="Y116" s="137"/>
      <c r="Z116" s="137"/>
      <c r="AA116" s="141"/>
      <c r="AT116" s="142" t="s">
        <v>163</v>
      </c>
      <c r="AU116" s="142" t="s">
        <v>74</v>
      </c>
      <c r="AV116" s="142" t="s">
        <v>158</v>
      </c>
      <c r="AW116" s="142" t="s">
        <v>129</v>
      </c>
      <c r="AX116" s="142" t="s">
        <v>17</v>
      </c>
      <c r="AY116" s="142" t="s">
        <v>153</v>
      </c>
    </row>
    <row r="117" spans="2:65" s="6" customFormat="1" ht="27" customHeight="1">
      <c r="B117" s="21"/>
      <c r="C117" s="112" t="s">
        <v>201</v>
      </c>
      <c r="D117" s="112" t="s">
        <v>154</v>
      </c>
      <c r="E117" s="113" t="s">
        <v>202</v>
      </c>
      <c r="F117" s="190" t="s">
        <v>203</v>
      </c>
      <c r="G117" s="190"/>
      <c r="H117" s="190"/>
      <c r="I117" s="190"/>
      <c r="J117" s="115" t="s">
        <v>77</v>
      </c>
      <c r="K117" s="116">
        <v>234.4</v>
      </c>
      <c r="L117" s="191"/>
      <c r="M117" s="191"/>
      <c r="N117" s="192">
        <f>ROUND($L$117*$K$117,2)</f>
        <v>0</v>
      </c>
      <c r="O117" s="192"/>
      <c r="P117" s="192"/>
      <c r="Q117" s="192"/>
      <c r="R117" s="114" t="s">
        <v>157</v>
      </c>
      <c r="S117" s="40"/>
      <c r="T117" s="117"/>
      <c r="U117" s="118" t="s">
        <v>36</v>
      </c>
      <c r="V117" s="22"/>
      <c r="W117" s="22"/>
      <c r="X117" s="119">
        <v>0</v>
      </c>
      <c r="Y117" s="119">
        <f>$X$117*$K$117</f>
        <v>0</v>
      </c>
      <c r="Z117" s="119">
        <v>0.181</v>
      </c>
      <c r="AA117" s="120">
        <f>$Z$117*$K$117</f>
        <v>42.4264</v>
      </c>
      <c r="AR117" s="74" t="s">
        <v>158</v>
      </c>
      <c r="AT117" s="74" t="s">
        <v>154</v>
      </c>
      <c r="AU117" s="74" t="s">
        <v>74</v>
      </c>
      <c r="AY117" s="6" t="s">
        <v>153</v>
      </c>
      <c r="BE117" s="121">
        <f>IF($U$117="základní",$N$117,0)</f>
        <v>0</v>
      </c>
      <c r="BF117" s="121">
        <f>IF($U$117="snížená",$N$117,0)</f>
        <v>0</v>
      </c>
      <c r="BG117" s="121">
        <f>IF($U$117="zákl. přenesená",$N$117,0)</f>
        <v>0</v>
      </c>
      <c r="BH117" s="121">
        <f>IF($U$117="sníž. přenesená",$N$117,0)</f>
        <v>0</v>
      </c>
      <c r="BI117" s="121">
        <f>IF($U$117="nulová",$N$117,0)</f>
        <v>0</v>
      </c>
      <c r="BJ117" s="74" t="s">
        <v>17</v>
      </c>
      <c r="BK117" s="121">
        <f>ROUND($L$117*$K$117,2)</f>
        <v>0</v>
      </c>
      <c r="BL117" s="74" t="s">
        <v>158</v>
      </c>
      <c r="BM117" s="74" t="s">
        <v>204</v>
      </c>
    </row>
    <row r="118" spans="2:47" s="6" customFormat="1" ht="16.5" customHeight="1">
      <c r="B118" s="21"/>
      <c r="C118" s="22"/>
      <c r="D118" s="22"/>
      <c r="E118" s="22"/>
      <c r="F118" s="193" t="s">
        <v>203</v>
      </c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40"/>
      <c r="T118" s="122"/>
      <c r="U118" s="22"/>
      <c r="V118" s="22"/>
      <c r="W118" s="22"/>
      <c r="X118" s="22"/>
      <c r="Y118" s="22"/>
      <c r="Z118" s="22"/>
      <c r="AA118" s="49"/>
      <c r="AT118" s="6" t="s">
        <v>161</v>
      </c>
      <c r="AU118" s="6" t="s">
        <v>74</v>
      </c>
    </row>
    <row r="119" spans="2:51" s="6" customFormat="1" ht="15.75" customHeight="1">
      <c r="B119" s="123"/>
      <c r="C119" s="124"/>
      <c r="D119" s="124"/>
      <c r="E119" s="124"/>
      <c r="F119" s="194" t="s">
        <v>205</v>
      </c>
      <c r="G119" s="194"/>
      <c r="H119" s="194"/>
      <c r="I119" s="19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5"/>
      <c r="T119" s="126"/>
      <c r="U119" s="124"/>
      <c r="V119" s="124"/>
      <c r="W119" s="124"/>
      <c r="X119" s="124"/>
      <c r="Y119" s="124"/>
      <c r="Z119" s="124"/>
      <c r="AA119" s="127"/>
      <c r="AT119" s="128" t="s">
        <v>163</v>
      </c>
      <c r="AU119" s="128" t="s">
        <v>74</v>
      </c>
      <c r="AV119" s="128" t="s">
        <v>17</v>
      </c>
      <c r="AW119" s="128" t="s">
        <v>129</v>
      </c>
      <c r="AX119" s="128" t="s">
        <v>66</v>
      </c>
      <c r="AY119" s="128" t="s">
        <v>153</v>
      </c>
    </row>
    <row r="120" spans="2:51" s="6" customFormat="1" ht="15.75" customHeight="1">
      <c r="B120" s="129"/>
      <c r="C120" s="130"/>
      <c r="D120" s="130"/>
      <c r="E120" s="130"/>
      <c r="F120" s="195" t="s">
        <v>206</v>
      </c>
      <c r="G120" s="195"/>
      <c r="H120" s="195"/>
      <c r="I120" s="195"/>
      <c r="J120" s="130"/>
      <c r="K120" s="131">
        <v>28.4</v>
      </c>
      <c r="L120" s="130"/>
      <c r="M120" s="130"/>
      <c r="N120" s="130"/>
      <c r="O120" s="130"/>
      <c r="P120" s="130"/>
      <c r="Q120" s="130"/>
      <c r="R120" s="130"/>
      <c r="S120" s="132"/>
      <c r="T120" s="133"/>
      <c r="U120" s="130"/>
      <c r="V120" s="130"/>
      <c r="W120" s="130"/>
      <c r="X120" s="130"/>
      <c r="Y120" s="130"/>
      <c r="Z120" s="130"/>
      <c r="AA120" s="134"/>
      <c r="AT120" s="135" t="s">
        <v>163</v>
      </c>
      <c r="AU120" s="135" t="s">
        <v>74</v>
      </c>
      <c r="AV120" s="135" t="s">
        <v>74</v>
      </c>
      <c r="AW120" s="135" t="s">
        <v>129</v>
      </c>
      <c r="AX120" s="135" t="s">
        <v>66</v>
      </c>
      <c r="AY120" s="135" t="s">
        <v>153</v>
      </c>
    </row>
    <row r="121" spans="2:51" s="6" customFormat="1" ht="15.75" customHeight="1">
      <c r="B121" s="123"/>
      <c r="C121" s="124"/>
      <c r="D121" s="124"/>
      <c r="E121" s="124"/>
      <c r="F121" s="194" t="s">
        <v>207</v>
      </c>
      <c r="G121" s="194"/>
      <c r="H121" s="194"/>
      <c r="I121" s="19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5"/>
      <c r="T121" s="126"/>
      <c r="U121" s="124"/>
      <c r="V121" s="124"/>
      <c r="W121" s="124"/>
      <c r="X121" s="124"/>
      <c r="Y121" s="124"/>
      <c r="Z121" s="124"/>
      <c r="AA121" s="127"/>
      <c r="AT121" s="128" t="s">
        <v>163</v>
      </c>
      <c r="AU121" s="128" t="s">
        <v>74</v>
      </c>
      <c r="AV121" s="128" t="s">
        <v>17</v>
      </c>
      <c r="AW121" s="128" t="s">
        <v>129</v>
      </c>
      <c r="AX121" s="128" t="s">
        <v>66</v>
      </c>
      <c r="AY121" s="128" t="s">
        <v>153</v>
      </c>
    </row>
    <row r="122" spans="2:51" s="6" customFormat="1" ht="15.75" customHeight="1">
      <c r="B122" s="129"/>
      <c r="C122" s="130"/>
      <c r="D122" s="130"/>
      <c r="E122" s="130"/>
      <c r="F122" s="195" t="s">
        <v>208</v>
      </c>
      <c r="G122" s="195"/>
      <c r="H122" s="195"/>
      <c r="I122" s="195"/>
      <c r="J122" s="130"/>
      <c r="K122" s="131">
        <v>83</v>
      </c>
      <c r="L122" s="130"/>
      <c r="M122" s="130"/>
      <c r="N122" s="130"/>
      <c r="O122" s="130"/>
      <c r="P122" s="130"/>
      <c r="Q122" s="130"/>
      <c r="R122" s="130"/>
      <c r="S122" s="132"/>
      <c r="T122" s="133"/>
      <c r="U122" s="130"/>
      <c r="V122" s="130"/>
      <c r="W122" s="130"/>
      <c r="X122" s="130"/>
      <c r="Y122" s="130"/>
      <c r="Z122" s="130"/>
      <c r="AA122" s="134"/>
      <c r="AT122" s="135" t="s">
        <v>163</v>
      </c>
      <c r="AU122" s="135" t="s">
        <v>74</v>
      </c>
      <c r="AV122" s="135" t="s">
        <v>74</v>
      </c>
      <c r="AW122" s="135" t="s">
        <v>129</v>
      </c>
      <c r="AX122" s="135" t="s">
        <v>66</v>
      </c>
      <c r="AY122" s="135" t="s">
        <v>153</v>
      </c>
    </row>
    <row r="123" spans="2:51" s="6" customFormat="1" ht="15.75" customHeight="1">
      <c r="B123" s="123"/>
      <c r="C123" s="124"/>
      <c r="D123" s="124"/>
      <c r="E123" s="124"/>
      <c r="F123" s="194" t="s">
        <v>209</v>
      </c>
      <c r="G123" s="194"/>
      <c r="H123" s="194"/>
      <c r="I123" s="19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5"/>
      <c r="T123" s="126"/>
      <c r="U123" s="124"/>
      <c r="V123" s="124"/>
      <c r="W123" s="124"/>
      <c r="X123" s="124"/>
      <c r="Y123" s="124"/>
      <c r="Z123" s="124"/>
      <c r="AA123" s="127"/>
      <c r="AT123" s="128" t="s">
        <v>163</v>
      </c>
      <c r="AU123" s="128" t="s">
        <v>74</v>
      </c>
      <c r="AV123" s="128" t="s">
        <v>17</v>
      </c>
      <c r="AW123" s="128" t="s">
        <v>129</v>
      </c>
      <c r="AX123" s="128" t="s">
        <v>66</v>
      </c>
      <c r="AY123" s="128" t="s">
        <v>153</v>
      </c>
    </row>
    <row r="124" spans="2:51" s="6" customFormat="1" ht="15.75" customHeight="1">
      <c r="B124" s="129"/>
      <c r="C124" s="130"/>
      <c r="D124" s="130"/>
      <c r="E124" s="130"/>
      <c r="F124" s="195" t="s">
        <v>210</v>
      </c>
      <c r="G124" s="195"/>
      <c r="H124" s="195"/>
      <c r="I124" s="195"/>
      <c r="J124" s="130"/>
      <c r="K124" s="131">
        <v>6.1</v>
      </c>
      <c r="L124" s="130"/>
      <c r="M124" s="130"/>
      <c r="N124" s="130"/>
      <c r="O124" s="130"/>
      <c r="P124" s="130"/>
      <c r="Q124" s="130"/>
      <c r="R124" s="130"/>
      <c r="S124" s="132"/>
      <c r="T124" s="133"/>
      <c r="U124" s="130"/>
      <c r="V124" s="130"/>
      <c r="W124" s="130"/>
      <c r="X124" s="130"/>
      <c r="Y124" s="130"/>
      <c r="Z124" s="130"/>
      <c r="AA124" s="134"/>
      <c r="AT124" s="135" t="s">
        <v>163</v>
      </c>
      <c r="AU124" s="135" t="s">
        <v>74</v>
      </c>
      <c r="AV124" s="135" t="s">
        <v>74</v>
      </c>
      <c r="AW124" s="135" t="s">
        <v>129</v>
      </c>
      <c r="AX124" s="135" t="s">
        <v>66</v>
      </c>
      <c r="AY124" s="135" t="s">
        <v>153</v>
      </c>
    </row>
    <row r="125" spans="2:51" s="6" customFormat="1" ht="15.75" customHeight="1">
      <c r="B125" s="123"/>
      <c r="C125" s="124"/>
      <c r="D125" s="124"/>
      <c r="E125" s="124"/>
      <c r="F125" s="194" t="s">
        <v>211</v>
      </c>
      <c r="G125" s="194"/>
      <c r="H125" s="194"/>
      <c r="I125" s="19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5"/>
      <c r="T125" s="126"/>
      <c r="U125" s="124"/>
      <c r="V125" s="124"/>
      <c r="W125" s="124"/>
      <c r="X125" s="124"/>
      <c r="Y125" s="124"/>
      <c r="Z125" s="124"/>
      <c r="AA125" s="127"/>
      <c r="AT125" s="128" t="s">
        <v>163</v>
      </c>
      <c r="AU125" s="128" t="s">
        <v>74</v>
      </c>
      <c r="AV125" s="128" t="s">
        <v>17</v>
      </c>
      <c r="AW125" s="128" t="s">
        <v>129</v>
      </c>
      <c r="AX125" s="128" t="s">
        <v>66</v>
      </c>
      <c r="AY125" s="128" t="s">
        <v>153</v>
      </c>
    </row>
    <row r="126" spans="2:51" s="6" customFormat="1" ht="15.75" customHeight="1">
      <c r="B126" s="129"/>
      <c r="C126" s="130"/>
      <c r="D126" s="130"/>
      <c r="E126" s="130"/>
      <c r="F126" s="195" t="s">
        <v>212</v>
      </c>
      <c r="G126" s="195"/>
      <c r="H126" s="195"/>
      <c r="I126" s="195"/>
      <c r="J126" s="130"/>
      <c r="K126" s="131">
        <v>75.6</v>
      </c>
      <c r="L126" s="130"/>
      <c r="M126" s="130"/>
      <c r="N126" s="130"/>
      <c r="O126" s="130"/>
      <c r="P126" s="130"/>
      <c r="Q126" s="130"/>
      <c r="R126" s="130"/>
      <c r="S126" s="132"/>
      <c r="T126" s="133"/>
      <c r="U126" s="130"/>
      <c r="V126" s="130"/>
      <c r="W126" s="130"/>
      <c r="X126" s="130"/>
      <c r="Y126" s="130"/>
      <c r="Z126" s="130"/>
      <c r="AA126" s="134"/>
      <c r="AT126" s="135" t="s">
        <v>163</v>
      </c>
      <c r="AU126" s="135" t="s">
        <v>74</v>
      </c>
      <c r="AV126" s="135" t="s">
        <v>74</v>
      </c>
      <c r="AW126" s="135" t="s">
        <v>129</v>
      </c>
      <c r="AX126" s="135" t="s">
        <v>66</v>
      </c>
      <c r="AY126" s="135" t="s">
        <v>153</v>
      </c>
    </row>
    <row r="127" spans="2:51" s="6" customFormat="1" ht="15.75" customHeight="1">
      <c r="B127" s="123"/>
      <c r="C127" s="124"/>
      <c r="D127" s="124"/>
      <c r="E127" s="124"/>
      <c r="F127" s="194" t="s">
        <v>213</v>
      </c>
      <c r="G127" s="194"/>
      <c r="H127" s="194"/>
      <c r="I127" s="19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5"/>
      <c r="T127" s="126"/>
      <c r="U127" s="124"/>
      <c r="V127" s="124"/>
      <c r="W127" s="124"/>
      <c r="X127" s="124"/>
      <c r="Y127" s="124"/>
      <c r="Z127" s="124"/>
      <c r="AA127" s="127"/>
      <c r="AT127" s="128" t="s">
        <v>163</v>
      </c>
      <c r="AU127" s="128" t="s">
        <v>74</v>
      </c>
      <c r="AV127" s="128" t="s">
        <v>17</v>
      </c>
      <c r="AW127" s="128" t="s">
        <v>129</v>
      </c>
      <c r="AX127" s="128" t="s">
        <v>66</v>
      </c>
      <c r="AY127" s="128" t="s">
        <v>153</v>
      </c>
    </row>
    <row r="128" spans="2:51" s="6" customFormat="1" ht="15.75" customHeight="1">
      <c r="B128" s="129"/>
      <c r="C128" s="130"/>
      <c r="D128" s="130"/>
      <c r="E128" s="130"/>
      <c r="F128" s="195" t="s">
        <v>214</v>
      </c>
      <c r="G128" s="195"/>
      <c r="H128" s="195"/>
      <c r="I128" s="195"/>
      <c r="J128" s="130"/>
      <c r="K128" s="131">
        <v>1.7</v>
      </c>
      <c r="L128" s="130"/>
      <c r="M128" s="130"/>
      <c r="N128" s="130"/>
      <c r="O128" s="130"/>
      <c r="P128" s="130"/>
      <c r="Q128" s="130"/>
      <c r="R128" s="130"/>
      <c r="S128" s="132"/>
      <c r="T128" s="133"/>
      <c r="U128" s="130"/>
      <c r="V128" s="130"/>
      <c r="W128" s="130"/>
      <c r="X128" s="130"/>
      <c r="Y128" s="130"/>
      <c r="Z128" s="130"/>
      <c r="AA128" s="134"/>
      <c r="AT128" s="135" t="s">
        <v>163</v>
      </c>
      <c r="AU128" s="135" t="s">
        <v>74</v>
      </c>
      <c r="AV128" s="135" t="s">
        <v>74</v>
      </c>
      <c r="AW128" s="135" t="s">
        <v>129</v>
      </c>
      <c r="AX128" s="135" t="s">
        <v>66</v>
      </c>
      <c r="AY128" s="135" t="s">
        <v>153</v>
      </c>
    </row>
    <row r="129" spans="2:51" s="6" customFormat="1" ht="15.75" customHeight="1">
      <c r="B129" s="123"/>
      <c r="C129" s="124"/>
      <c r="D129" s="124"/>
      <c r="E129" s="124"/>
      <c r="F129" s="194" t="s">
        <v>215</v>
      </c>
      <c r="G129" s="194"/>
      <c r="H129" s="194"/>
      <c r="I129" s="19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5"/>
      <c r="T129" s="126"/>
      <c r="U129" s="124"/>
      <c r="V129" s="124"/>
      <c r="W129" s="124"/>
      <c r="X129" s="124"/>
      <c r="Y129" s="124"/>
      <c r="Z129" s="124"/>
      <c r="AA129" s="127"/>
      <c r="AT129" s="128" t="s">
        <v>163</v>
      </c>
      <c r="AU129" s="128" t="s">
        <v>74</v>
      </c>
      <c r="AV129" s="128" t="s">
        <v>17</v>
      </c>
      <c r="AW129" s="128" t="s">
        <v>129</v>
      </c>
      <c r="AX129" s="128" t="s">
        <v>66</v>
      </c>
      <c r="AY129" s="128" t="s">
        <v>153</v>
      </c>
    </row>
    <row r="130" spans="2:51" s="6" customFormat="1" ht="15.75" customHeight="1">
      <c r="B130" s="129"/>
      <c r="C130" s="130"/>
      <c r="D130" s="130"/>
      <c r="E130" s="130"/>
      <c r="F130" s="195" t="s">
        <v>216</v>
      </c>
      <c r="G130" s="195"/>
      <c r="H130" s="195"/>
      <c r="I130" s="195"/>
      <c r="J130" s="130"/>
      <c r="K130" s="131">
        <v>2.4</v>
      </c>
      <c r="L130" s="130"/>
      <c r="M130" s="130"/>
      <c r="N130" s="130"/>
      <c r="O130" s="130"/>
      <c r="P130" s="130"/>
      <c r="Q130" s="130"/>
      <c r="R130" s="130"/>
      <c r="S130" s="132"/>
      <c r="T130" s="133"/>
      <c r="U130" s="130"/>
      <c r="V130" s="130"/>
      <c r="W130" s="130"/>
      <c r="X130" s="130"/>
      <c r="Y130" s="130"/>
      <c r="Z130" s="130"/>
      <c r="AA130" s="134"/>
      <c r="AT130" s="135" t="s">
        <v>163</v>
      </c>
      <c r="AU130" s="135" t="s">
        <v>74</v>
      </c>
      <c r="AV130" s="135" t="s">
        <v>74</v>
      </c>
      <c r="AW130" s="135" t="s">
        <v>129</v>
      </c>
      <c r="AX130" s="135" t="s">
        <v>66</v>
      </c>
      <c r="AY130" s="135" t="s">
        <v>153</v>
      </c>
    </row>
    <row r="131" spans="2:51" s="6" customFormat="1" ht="15.75" customHeight="1">
      <c r="B131" s="123"/>
      <c r="C131" s="124"/>
      <c r="D131" s="124"/>
      <c r="E131" s="124"/>
      <c r="F131" s="194" t="s">
        <v>217</v>
      </c>
      <c r="G131" s="194"/>
      <c r="H131" s="194"/>
      <c r="I131" s="19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5"/>
      <c r="T131" s="126"/>
      <c r="U131" s="124"/>
      <c r="V131" s="124"/>
      <c r="W131" s="124"/>
      <c r="X131" s="124"/>
      <c r="Y131" s="124"/>
      <c r="Z131" s="124"/>
      <c r="AA131" s="127"/>
      <c r="AT131" s="128" t="s">
        <v>163</v>
      </c>
      <c r="AU131" s="128" t="s">
        <v>74</v>
      </c>
      <c r="AV131" s="128" t="s">
        <v>17</v>
      </c>
      <c r="AW131" s="128" t="s">
        <v>129</v>
      </c>
      <c r="AX131" s="128" t="s">
        <v>66</v>
      </c>
      <c r="AY131" s="128" t="s">
        <v>153</v>
      </c>
    </row>
    <row r="132" spans="2:51" s="6" customFormat="1" ht="15.75" customHeight="1">
      <c r="B132" s="129"/>
      <c r="C132" s="130"/>
      <c r="D132" s="130"/>
      <c r="E132" s="130"/>
      <c r="F132" s="195" t="s">
        <v>218</v>
      </c>
      <c r="G132" s="195"/>
      <c r="H132" s="195"/>
      <c r="I132" s="195"/>
      <c r="J132" s="130"/>
      <c r="K132" s="131">
        <v>2.8</v>
      </c>
      <c r="L132" s="130"/>
      <c r="M132" s="130"/>
      <c r="N132" s="130"/>
      <c r="O132" s="130"/>
      <c r="P132" s="130"/>
      <c r="Q132" s="130"/>
      <c r="R132" s="130"/>
      <c r="S132" s="132"/>
      <c r="T132" s="133"/>
      <c r="U132" s="130"/>
      <c r="V132" s="130"/>
      <c r="W132" s="130"/>
      <c r="X132" s="130"/>
      <c r="Y132" s="130"/>
      <c r="Z132" s="130"/>
      <c r="AA132" s="134"/>
      <c r="AT132" s="135" t="s">
        <v>163</v>
      </c>
      <c r="AU132" s="135" t="s">
        <v>74</v>
      </c>
      <c r="AV132" s="135" t="s">
        <v>74</v>
      </c>
      <c r="AW132" s="135" t="s">
        <v>129</v>
      </c>
      <c r="AX132" s="135" t="s">
        <v>66</v>
      </c>
      <c r="AY132" s="135" t="s">
        <v>153</v>
      </c>
    </row>
    <row r="133" spans="2:51" s="6" customFormat="1" ht="15.75" customHeight="1">
      <c r="B133" s="129"/>
      <c r="C133" s="130"/>
      <c r="D133" s="130"/>
      <c r="E133" s="130"/>
      <c r="F133" s="195" t="s">
        <v>219</v>
      </c>
      <c r="G133" s="195"/>
      <c r="H133" s="195"/>
      <c r="I133" s="195"/>
      <c r="J133" s="130"/>
      <c r="K133" s="131">
        <v>0.2</v>
      </c>
      <c r="L133" s="130"/>
      <c r="M133" s="130"/>
      <c r="N133" s="130"/>
      <c r="O133" s="130"/>
      <c r="P133" s="130"/>
      <c r="Q133" s="130"/>
      <c r="R133" s="130"/>
      <c r="S133" s="132"/>
      <c r="T133" s="133"/>
      <c r="U133" s="130"/>
      <c r="V133" s="130"/>
      <c r="W133" s="130"/>
      <c r="X133" s="130"/>
      <c r="Y133" s="130"/>
      <c r="Z133" s="130"/>
      <c r="AA133" s="134"/>
      <c r="AT133" s="135" t="s">
        <v>163</v>
      </c>
      <c r="AU133" s="135" t="s">
        <v>74</v>
      </c>
      <c r="AV133" s="135" t="s">
        <v>74</v>
      </c>
      <c r="AW133" s="135" t="s">
        <v>129</v>
      </c>
      <c r="AX133" s="135" t="s">
        <v>66</v>
      </c>
      <c r="AY133" s="135" t="s">
        <v>153</v>
      </c>
    </row>
    <row r="134" spans="2:51" s="6" customFormat="1" ht="15.75" customHeight="1">
      <c r="B134" s="129"/>
      <c r="C134" s="130"/>
      <c r="D134" s="130"/>
      <c r="E134" s="130"/>
      <c r="F134" s="195" t="s">
        <v>220</v>
      </c>
      <c r="G134" s="195"/>
      <c r="H134" s="195"/>
      <c r="I134" s="195"/>
      <c r="J134" s="130"/>
      <c r="K134" s="131">
        <v>13.6</v>
      </c>
      <c r="L134" s="130"/>
      <c r="M134" s="130"/>
      <c r="N134" s="130"/>
      <c r="O134" s="130"/>
      <c r="P134" s="130"/>
      <c r="Q134" s="130"/>
      <c r="R134" s="130"/>
      <c r="S134" s="132"/>
      <c r="T134" s="133"/>
      <c r="U134" s="130"/>
      <c r="V134" s="130"/>
      <c r="W134" s="130"/>
      <c r="X134" s="130"/>
      <c r="Y134" s="130"/>
      <c r="Z134" s="130"/>
      <c r="AA134" s="134"/>
      <c r="AT134" s="135" t="s">
        <v>163</v>
      </c>
      <c r="AU134" s="135" t="s">
        <v>74</v>
      </c>
      <c r="AV134" s="135" t="s">
        <v>74</v>
      </c>
      <c r="AW134" s="135" t="s">
        <v>129</v>
      </c>
      <c r="AX134" s="135" t="s">
        <v>66</v>
      </c>
      <c r="AY134" s="135" t="s">
        <v>153</v>
      </c>
    </row>
    <row r="135" spans="2:51" s="6" customFormat="1" ht="15.75" customHeight="1">
      <c r="B135" s="123"/>
      <c r="C135" s="124"/>
      <c r="D135" s="124"/>
      <c r="E135" s="124"/>
      <c r="F135" s="194" t="s">
        <v>221</v>
      </c>
      <c r="G135" s="194"/>
      <c r="H135" s="194"/>
      <c r="I135" s="19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5"/>
      <c r="T135" s="126"/>
      <c r="U135" s="124"/>
      <c r="V135" s="124"/>
      <c r="W135" s="124"/>
      <c r="X135" s="124"/>
      <c r="Y135" s="124"/>
      <c r="Z135" s="124"/>
      <c r="AA135" s="127"/>
      <c r="AT135" s="128" t="s">
        <v>163</v>
      </c>
      <c r="AU135" s="128" t="s">
        <v>74</v>
      </c>
      <c r="AV135" s="128" t="s">
        <v>17</v>
      </c>
      <c r="AW135" s="128" t="s">
        <v>129</v>
      </c>
      <c r="AX135" s="128" t="s">
        <v>66</v>
      </c>
      <c r="AY135" s="128" t="s">
        <v>153</v>
      </c>
    </row>
    <row r="136" spans="2:51" s="6" customFormat="1" ht="15.75" customHeight="1">
      <c r="B136" s="129"/>
      <c r="C136" s="130"/>
      <c r="D136" s="130"/>
      <c r="E136" s="130"/>
      <c r="F136" s="195" t="s">
        <v>222</v>
      </c>
      <c r="G136" s="195"/>
      <c r="H136" s="195"/>
      <c r="I136" s="195"/>
      <c r="J136" s="130"/>
      <c r="K136" s="131">
        <v>10.8</v>
      </c>
      <c r="L136" s="130"/>
      <c r="M136" s="130"/>
      <c r="N136" s="130"/>
      <c r="O136" s="130"/>
      <c r="P136" s="130"/>
      <c r="Q136" s="130"/>
      <c r="R136" s="130"/>
      <c r="S136" s="132"/>
      <c r="T136" s="133"/>
      <c r="U136" s="130"/>
      <c r="V136" s="130"/>
      <c r="W136" s="130"/>
      <c r="X136" s="130"/>
      <c r="Y136" s="130"/>
      <c r="Z136" s="130"/>
      <c r="AA136" s="134"/>
      <c r="AT136" s="135" t="s">
        <v>163</v>
      </c>
      <c r="AU136" s="135" t="s">
        <v>74</v>
      </c>
      <c r="AV136" s="135" t="s">
        <v>74</v>
      </c>
      <c r="AW136" s="135" t="s">
        <v>129</v>
      </c>
      <c r="AX136" s="135" t="s">
        <v>66</v>
      </c>
      <c r="AY136" s="135" t="s">
        <v>153</v>
      </c>
    </row>
    <row r="137" spans="2:51" s="6" customFormat="1" ht="15.75" customHeight="1">
      <c r="B137" s="123"/>
      <c r="C137" s="124"/>
      <c r="D137" s="124"/>
      <c r="E137" s="124"/>
      <c r="F137" s="194" t="s">
        <v>223</v>
      </c>
      <c r="G137" s="194"/>
      <c r="H137" s="194"/>
      <c r="I137" s="19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5"/>
      <c r="T137" s="126"/>
      <c r="U137" s="124"/>
      <c r="V137" s="124"/>
      <c r="W137" s="124"/>
      <c r="X137" s="124"/>
      <c r="Y137" s="124"/>
      <c r="Z137" s="124"/>
      <c r="AA137" s="127"/>
      <c r="AT137" s="128" t="s">
        <v>163</v>
      </c>
      <c r="AU137" s="128" t="s">
        <v>74</v>
      </c>
      <c r="AV137" s="128" t="s">
        <v>17</v>
      </c>
      <c r="AW137" s="128" t="s">
        <v>129</v>
      </c>
      <c r="AX137" s="128" t="s">
        <v>66</v>
      </c>
      <c r="AY137" s="128" t="s">
        <v>153</v>
      </c>
    </row>
    <row r="138" spans="2:51" s="6" customFormat="1" ht="15.75" customHeight="1">
      <c r="B138" s="129"/>
      <c r="C138" s="130"/>
      <c r="D138" s="130"/>
      <c r="E138" s="130"/>
      <c r="F138" s="195" t="s">
        <v>224</v>
      </c>
      <c r="G138" s="195"/>
      <c r="H138" s="195"/>
      <c r="I138" s="195"/>
      <c r="J138" s="130"/>
      <c r="K138" s="131">
        <v>9.8</v>
      </c>
      <c r="L138" s="130"/>
      <c r="M138" s="130"/>
      <c r="N138" s="130"/>
      <c r="O138" s="130"/>
      <c r="P138" s="130"/>
      <c r="Q138" s="130"/>
      <c r="R138" s="130"/>
      <c r="S138" s="132"/>
      <c r="T138" s="133"/>
      <c r="U138" s="130"/>
      <c r="V138" s="130"/>
      <c r="W138" s="130"/>
      <c r="X138" s="130"/>
      <c r="Y138" s="130"/>
      <c r="Z138" s="130"/>
      <c r="AA138" s="134"/>
      <c r="AT138" s="135" t="s">
        <v>163</v>
      </c>
      <c r="AU138" s="135" t="s">
        <v>74</v>
      </c>
      <c r="AV138" s="135" t="s">
        <v>74</v>
      </c>
      <c r="AW138" s="135" t="s">
        <v>129</v>
      </c>
      <c r="AX138" s="135" t="s">
        <v>66</v>
      </c>
      <c r="AY138" s="135" t="s">
        <v>153</v>
      </c>
    </row>
    <row r="139" spans="2:51" s="6" customFormat="1" ht="15.75" customHeight="1">
      <c r="B139" s="136"/>
      <c r="C139" s="137"/>
      <c r="D139" s="137"/>
      <c r="E139" s="137" t="s">
        <v>79</v>
      </c>
      <c r="F139" s="196" t="s">
        <v>169</v>
      </c>
      <c r="G139" s="196"/>
      <c r="H139" s="196"/>
      <c r="I139" s="196"/>
      <c r="J139" s="137"/>
      <c r="K139" s="138">
        <v>234.4</v>
      </c>
      <c r="L139" s="137"/>
      <c r="M139" s="137"/>
      <c r="N139" s="137"/>
      <c r="O139" s="137"/>
      <c r="P139" s="137"/>
      <c r="Q139" s="137"/>
      <c r="R139" s="137"/>
      <c r="S139" s="139"/>
      <c r="T139" s="140"/>
      <c r="U139" s="137"/>
      <c r="V139" s="137"/>
      <c r="W139" s="137"/>
      <c r="X139" s="137"/>
      <c r="Y139" s="137"/>
      <c r="Z139" s="137"/>
      <c r="AA139" s="141"/>
      <c r="AT139" s="142" t="s">
        <v>163</v>
      </c>
      <c r="AU139" s="142" t="s">
        <v>74</v>
      </c>
      <c r="AV139" s="142" t="s">
        <v>158</v>
      </c>
      <c r="AW139" s="142" t="s">
        <v>129</v>
      </c>
      <c r="AX139" s="142" t="s">
        <v>17</v>
      </c>
      <c r="AY139" s="142" t="s">
        <v>153</v>
      </c>
    </row>
    <row r="140" spans="2:65" s="6" customFormat="1" ht="15.75" customHeight="1">
      <c r="B140" s="21"/>
      <c r="C140" s="112" t="s">
        <v>99</v>
      </c>
      <c r="D140" s="112" t="s">
        <v>154</v>
      </c>
      <c r="E140" s="113" t="s">
        <v>225</v>
      </c>
      <c r="F140" s="190" t="s">
        <v>226</v>
      </c>
      <c r="G140" s="190"/>
      <c r="H140" s="190"/>
      <c r="I140" s="190"/>
      <c r="J140" s="115" t="s">
        <v>95</v>
      </c>
      <c r="K140" s="116">
        <v>87.4</v>
      </c>
      <c r="L140" s="191"/>
      <c r="M140" s="191"/>
      <c r="N140" s="192">
        <f>ROUND($L$140*$K$140,2)</f>
        <v>0</v>
      </c>
      <c r="O140" s="192"/>
      <c r="P140" s="192"/>
      <c r="Q140" s="192"/>
      <c r="R140" s="114" t="s">
        <v>157</v>
      </c>
      <c r="S140" s="40"/>
      <c r="T140" s="117"/>
      <c r="U140" s="118" t="s">
        <v>36</v>
      </c>
      <c r="V140" s="22"/>
      <c r="W140" s="22"/>
      <c r="X140" s="119">
        <v>0</v>
      </c>
      <c r="Y140" s="119">
        <f>$X$140*$K$140</f>
        <v>0</v>
      </c>
      <c r="Z140" s="119">
        <v>0.29</v>
      </c>
      <c r="AA140" s="120">
        <f>$Z$140*$K$140</f>
        <v>25.346</v>
      </c>
      <c r="AR140" s="74" t="s">
        <v>158</v>
      </c>
      <c r="AT140" s="74" t="s">
        <v>154</v>
      </c>
      <c r="AU140" s="74" t="s">
        <v>74</v>
      </c>
      <c r="AY140" s="6" t="s">
        <v>153</v>
      </c>
      <c r="BE140" s="121">
        <f>IF($U$140="základní",$N$140,0)</f>
        <v>0</v>
      </c>
      <c r="BF140" s="121">
        <f>IF($U$140="snížená",$N$140,0)</f>
        <v>0</v>
      </c>
      <c r="BG140" s="121">
        <f>IF($U$140="zákl. přenesená",$N$140,0)</f>
        <v>0</v>
      </c>
      <c r="BH140" s="121">
        <f>IF($U$140="sníž. přenesená",$N$140,0)</f>
        <v>0</v>
      </c>
      <c r="BI140" s="121">
        <f>IF($U$140="nulová",$N$140,0)</f>
        <v>0</v>
      </c>
      <c r="BJ140" s="74" t="s">
        <v>17</v>
      </c>
      <c r="BK140" s="121">
        <f>ROUND($L$140*$K$140,2)</f>
        <v>0</v>
      </c>
      <c r="BL140" s="74" t="s">
        <v>158</v>
      </c>
      <c r="BM140" s="74" t="s">
        <v>227</v>
      </c>
    </row>
    <row r="141" spans="2:47" s="6" customFormat="1" ht="16.5" customHeight="1">
      <c r="B141" s="21"/>
      <c r="C141" s="22"/>
      <c r="D141" s="22"/>
      <c r="E141" s="22"/>
      <c r="F141" s="193" t="s">
        <v>228</v>
      </c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40"/>
      <c r="T141" s="122"/>
      <c r="U141" s="22"/>
      <c r="V141" s="22"/>
      <c r="W141" s="22"/>
      <c r="X141" s="22"/>
      <c r="Y141" s="22"/>
      <c r="Z141" s="22"/>
      <c r="AA141" s="49"/>
      <c r="AT141" s="6" t="s">
        <v>161</v>
      </c>
      <c r="AU141" s="6" t="s">
        <v>74</v>
      </c>
    </row>
    <row r="142" spans="2:51" s="6" customFormat="1" ht="15.75" customHeight="1">
      <c r="B142" s="123"/>
      <c r="C142" s="124"/>
      <c r="D142" s="124"/>
      <c r="E142" s="124"/>
      <c r="F142" s="194" t="s">
        <v>229</v>
      </c>
      <c r="G142" s="194"/>
      <c r="H142" s="194"/>
      <c r="I142" s="19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5"/>
      <c r="T142" s="126"/>
      <c r="U142" s="124"/>
      <c r="V142" s="124"/>
      <c r="W142" s="124"/>
      <c r="X142" s="124"/>
      <c r="Y142" s="124"/>
      <c r="Z142" s="124"/>
      <c r="AA142" s="127"/>
      <c r="AT142" s="128" t="s">
        <v>163</v>
      </c>
      <c r="AU142" s="128" t="s">
        <v>74</v>
      </c>
      <c r="AV142" s="128" t="s">
        <v>17</v>
      </c>
      <c r="AW142" s="128" t="s">
        <v>129</v>
      </c>
      <c r="AX142" s="128" t="s">
        <v>66</v>
      </c>
      <c r="AY142" s="128" t="s">
        <v>153</v>
      </c>
    </row>
    <row r="143" spans="2:51" s="6" customFormat="1" ht="15.75" customHeight="1">
      <c r="B143" s="129"/>
      <c r="C143" s="130"/>
      <c r="D143" s="130"/>
      <c r="E143" s="130"/>
      <c r="F143" s="195" t="s">
        <v>230</v>
      </c>
      <c r="G143" s="195"/>
      <c r="H143" s="195"/>
      <c r="I143" s="195"/>
      <c r="J143" s="130"/>
      <c r="K143" s="131">
        <v>28</v>
      </c>
      <c r="L143" s="130"/>
      <c r="M143" s="130"/>
      <c r="N143" s="130"/>
      <c r="O143" s="130"/>
      <c r="P143" s="130"/>
      <c r="Q143" s="130"/>
      <c r="R143" s="130"/>
      <c r="S143" s="132"/>
      <c r="T143" s="133"/>
      <c r="U143" s="130"/>
      <c r="V143" s="130"/>
      <c r="W143" s="130"/>
      <c r="X143" s="130"/>
      <c r="Y143" s="130"/>
      <c r="Z143" s="130"/>
      <c r="AA143" s="134"/>
      <c r="AT143" s="135" t="s">
        <v>163</v>
      </c>
      <c r="AU143" s="135" t="s">
        <v>74</v>
      </c>
      <c r="AV143" s="135" t="s">
        <v>74</v>
      </c>
      <c r="AW143" s="135" t="s">
        <v>129</v>
      </c>
      <c r="AX143" s="135" t="s">
        <v>66</v>
      </c>
      <c r="AY143" s="135" t="s">
        <v>153</v>
      </c>
    </row>
    <row r="144" spans="2:51" s="6" customFormat="1" ht="15.75" customHeight="1">
      <c r="B144" s="123"/>
      <c r="C144" s="124"/>
      <c r="D144" s="124"/>
      <c r="E144" s="124"/>
      <c r="F144" s="194" t="s">
        <v>231</v>
      </c>
      <c r="G144" s="194"/>
      <c r="H144" s="194"/>
      <c r="I144" s="19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5"/>
      <c r="T144" s="126"/>
      <c r="U144" s="124"/>
      <c r="V144" s="124"/>
      <c r="W144" s="124"/>
      <c r="X144" s="124"/>
      <c r="Y144" s="124"/>
      <c r="Z144" s="124"/>
      <c r="AA144" s="127"/>
      <c r="AT144" s="128" t="s">
        <v>163</v>
      </c>
      <c r="AU144" s="128" t="s">
        <v>74</v>
      </c>
      <c r="AV144" s="128" t="s">
        <v>17</v>
      </c>
      <c r="AW144" s="128" t="s">
        <v>129</v>
      </c>
      <c r="AX144" s="128" t="s">
        <v>66</v>
      </c>
      <c r="AY144" s="128" t="s">
        <v>153</v>
      </c>
    </row>
    <row r="145" spans="2:51" s="6" customFormat="1" ht="15.75" customHeight="1">
      <c r="B145" s="129"/>
      <c r="C145" s="130"/>
      <c r="D145" s="130"/>
      <c r="E145" s="130"/>
      <c r="F145" s="195" t="s">
        <v>232</v>
      </c>
      <c r="G145" s="195"/>
      <c r="H145" s="195"/>
      <c r="I145" s="195"/>
      <c r="J145" s="130"/>
      <c r="K145" s="131">
        <v>14.7</v>
      </c>
      <c r="L145" s="130"/>
      <c r="M145" s="130"/>
      <c r="N145" s="130"/>
      <c r="O145" s="130"/>
      <c r="P145" s="130"/>
      <c r="Q145" s="130"/>
      <c r="R145" s="130"/>
      <c r="S145" s="132"/>
      <c r="T145" s="133"/>
      <c r="U145" s="130"/>
      <c r="V145" s="130"/>
      <c r="W145" s="130"/>
      <c r="X145" s="130"/>
      <c r="Y145" s="130"/>
      <c r="Z145" s="130"/>
      <c r="AA145" s="134"/>
      <c r="AT145" s="135" t="s">
        <v>163</v>
      </c>
      <c r="AU145" s="135" t="s">
        <v>74</v>
      </c>
      <c r="AV145" s="135" t="s">
        <v>74</v>
      </c>
      <c r="AW145" s="135" t="s">
        <v>129</v>
      </c>
      <c r="AX145" s="135" t="s">
        <v>66</v>
      </c>
      <c r="AY145" s="135" t="s">
        <v>153</v>
      </c>
    </row>
    <row r="146" spans="2:51" s="6" customFormat="1" ht="15.75" customHeight="1">
      <c r="B146" s="123"/>
      <c r="C146" s="124"/>
      <c r="D146" s="124"/>
      <c r="E146" s="124"/>
      <c r="F146" s="194" t="s">
        <v>233</v>
      </c>
      <c r="G146" s="194"/>
      <c r="H146" s="194"/>
      <c r="I146" s="19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5"/>
      <c r="T146" s="126"/>
      <c r="U146" s="124"/>
      <c r="V146" s="124"/>
      <c r="W146" s="124"/>
      <c r="X146" s="124"/>
      <c r="Y146" s="124"/>
      <c r="Z146" s="124"/>
      <c r="AA146" s="127"/>
      <c r="AT146" s="128" t="s">
        <v>163</v>
      </c>
      <c r="AU146" s="128" t="s">
        <v>74</v>
      </c>
      <c r="AV146" s="128" t="s">
        <v>17</v>
      </c>
      <c r="AW146" s="128" t="s">
        <v>129</v>
      </c>
      <c r="AX146" s="128" t="s">
        <v>66</v>
      </c>
      <c r="AY146" s="128" t="s">
        <v>153</v>
      </c>
    </row>
    <row r="147" spans="2:51" s="6" customFormat="1" ht="15.75" customHeight="1">
      <c r="B147" s="129"/>
      <c r="C147" s="130"/>
      <c r="D147" s="130"/>
      <c r="E147" s="130"/>
      <c r="F147" s="195" t="s">
        <v>234</v>
      </c>
      <c r="G147" s="195"/>
      <c r="H147" s="195"/>
      <c r="I147" s="195"/>
      <c r="J147" s="130"/>
      <c r="K147" s="131">
        <v>13.4</v>
      </c>
      <c r="L147" s="130"/>
      <c r="M147" s="130"/>
      <c r="N147" s="130"/>
      <c r="O147" s="130"/>
      <c r="P147" s="130"/>
      <c r="Q147" s="130"/>
      <c r="R147" s="130"/>
      <c r="S147" s="132"/>
      <c r="T147" s="133"/>
      <c r="U147" s="130"/>
      <c r="V147" s="130"/>
      <c r="W147" s="130"/>
      <c r="X147" s="130"/>
      <c r="Y147" s="130"/>
      <c r="Z147" s="130"/>
      <c r="AA147" s="134"/>
      <c r="AT147" s="135" t="s">
        <v>163</v>
      </c>
      <c r="AU147" s="135" t="s">
        <v>74</v>
      </c>
      <c r="AV147" s="135" t="s">
        <v>74</v>
      </c>
      <c r="AW147" s="135" t="s">
        <v>129</v>
      </c>
      <c r="AX147" s="135" t="s">
        <v>66</v>
      </c>
      <c r="AY147" s="135" t="s">
        <v>153</v>
      </c>
    </row>
    <row r="148" spans="2:51" s="6" customFormat="1" ht="15.75" customHeight="1">
      <c r="B148" s="123"/>
      <c r="C148" s="124"/>
      <c r="D148" s="124"/>
      <c r="E148" s="124"/>
      <c r="F148" s="194" t="s">
        <v>213</v>
      </c>
      <c r="G148" s="194"/>
      <c r="H148" s="194"/>
      <c r="I148" s="19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5"/>
      <c r="T148" s="126"/>
      <c r="U148" s="124"/>
      <c r="V148" s="124"/>
      <c r="W148" s="124"/>
      <c r="X148" s="124"/>
      <c r="Y148" s="124"/>
      <c r="Z148" s="124"/>
      <c r="AA148" s="127"/>
      <c r="AT148" s="128" t="s">
        <v>163</v>
      </c>
      <c r="AU148" s="128" t="s">
        <v>74</v>
      </c>
      <c r="AV148" s="128" t="s">
        <v>17</v>
      </c>
      <c r="AW148" s="128" t="s">
        <v>129</v>
      </c>
      <c r="AX148" s="128" t="s">
        <v>66</v>
      </c>
      <c r="AY148" s="128" t="s">
        <v>153</v>
      </c>
    </row>
    <row r="149" spans="2:51" s="6" customFormat="1" ht="15.75" customHeight="1">
      <c r="B149" s="129"/>
      <c r="C149" s="130"/>
      <c r="D149" s="130"/>
      <c r="E149" s="130"/>
      <c r="F149" s="195" t="s">
        <v>235</v>
      </c>
      <c r="G149" s="195"/>
      <c r="H149" s="195"/>
      <c r="I149" s="195"/>
      <c r="J149" s="130"/>
      <c r="K149" s="131">
        <v>9.2</v>
      </c>
      <c r="L149" s="130"/>
      <c r="M149" s="130"/>
      <c r="N149" s="130"/>
      <c r="O149" s="130"/>
      <c r="P149" s="130"/>
      <c r="Q149" s="130"/>
      <c r="R149" s="130"/>
      <c r="S149" s="132"/>
      <c r="T149" s="133"/>
      <c r="U149" s="130"/>
      <c r="V149" s="130"/>
      <c r="W149" s="130"/>
      <c r="X149" s="130"/>
      <c r="Y149" s="130"/>
      <c r="Z149" s="130"/>
      <c r="AA149" s="134"/>
      <c r="AT149" s="135" t="s">
        <v>163</v>
      </c>
      <c r="AU149" s="135" t="s">
        <v>74</v>
      </c>
      <c r="AV149" s="135" t="s">
        <v>74</v>
      </c>
      <c r="AW149" s="135" t="s">
        <v>129</v>
      </c>
      <c r="AX149" s="135" t="s">
        <v>66</v>
      </c>
      <c r="AY149" s="135" t="s">
        <v>153</v>
      </c>
    </row>
    <row r="150" spans="2:51" s="6" customFormat="1" ht="15.75" customHeight="1">
      <c r="B150" s="123"/>
      <c r="C150" s="124"/>
      <c r="D150" s="124"/>
      <c r="E150" s="124"/>
      <c r="F150" s="194" t="s">
        <v>211</v>
      </c>
      <c r="G150" s="194"/>
      <c r="H150" s="194"/>
      <c r="I150" s="19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5"/>
      <c r="T150" s="126"/>
      <c r="U150" s="124"/>
      <c r="V150" s="124"/>
      <c r="W150" s="124"/>
      <c r="X150" s="124"/>
      <c r="Y150" s="124"/>
      <c r="Z150" s="124"/>
      <c r="AA150" s="127"/>
      <c r="AT150" s="128" t="s">
        <v>163</v>
      </c>
      <c r="AU150" s="128" t="s">
        <v>74</v>
      </c>
      <c r="AV150" s="128" t="s">
        <v>17</v>
      </c>
      <c r="AW150" s="128" t="s">
        <v>129</v>
      </c>
      <c r="AX150" s="128" t="s">
        <v>66</v>
      </c>
      <c r="AY150" s="128" t="s">
        <v>153</v>
      </c>
    </row>
    <row r="151" spans="2:51" s="6" customFormat="1" ht="15.75" customHeight="1">
      <c r="B151" s="129"/>
      <c r="C151" s="130"/>
      <c r="D151" s="130"/>
      <c r="E151" s="130"/>
      <c r="F151" s="195" t="s">
        <v>22</v>
      </c>
      <c r="G151" s="195"/>
      <c r="H151" s="195"/>
      <c r="I151" s="195"/>
      <c r="J151" s="130"/>
      <c r="K151" s="131">
        <v>10</v>
      </c>
      <c r="L151" s="130"/>
      <c r="M151" s="130"/>
      <c r="N151" s="130"/>
      <c r="O151" s="130"/>
      <c r="P151" s="130"/>
      <c r="Q151" s="130"/>
      <c r="R151" s="130"/>
      <c r="S151" s="132"/>
      <c r="T151" s="133"/>
      <c r="U151" s="130"/>
      <c r="V151" s="130"/>
      <c r="W151" s="130"/>
      <c r="X151" s="130"/>
      <c r="Y151" s="130"/>
      <c r="Z151" s="130"/>
      <c r="AA151" s="134"/>
      <c r="AT151" s="135" t="s">
        <v>163</v>
      </c>
      <c r="AU151" s="135" t="s">
        <v>74</v>
      </c>
      <c r="AV151" s="135" t="s">
        <v>74</v>
      </c>
      <c r="AW151" s="135" t="s">
        <v>129</v>
      </c>
      <c r="AX151" s="135" t="s">
        <v>66</v>
      </c>
      <c r="AY151" s="135" t="s">
        <v>153</v>
      </c>
    </row>
    <row r="152" spans="2:51" s="6" customFormat="1" ht="15.75" customHeight="1">
      <c r="B152" s="123"/>
      <c r="C152" s="124"/>
      <c r="D152" s="124"/>
      <c r="E152" s="124"/>
      <c r="F152" s="194" t="s">
        <v>236</v>
      </c>
      <c r="G152" s="194"/>
      <c r="H152" s="194"/>
      <c r="I152" s="19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5"/>
      <c r="T152" s="126"/>
      <c r="U152" s="124"/>
      <c r="V152" s="124"/>
      <c r="W152" s="124"/>
      <c r="X152" s="124"/>
      <c r="Y152" s="124"/>
      <c r="Z152" s="124"/>
      <c r="AA152" s="127"/>
      <c r="AT152" s="128" t="s">
        <v>163</v>
      </c>
      <c r="AU152" s="128" t="s">
        <v>74</v>
      </c>
      <c r="AV152" s="128" t="s">
        <v>17</v>
      </c>
      <c r="AW152" s="128" t="s">
        <v>129</v>
      </c>
      <c r="AX152" s="128" t="s">
        <v>66</v>
      </c>
      <c r="AY152" s="128" t="s">
        <v>153</v>
      </c>
    </row>
    <row r="153" spans="2:51" s="6" customFormat="1" ht="15.75" customHeight="1">
      <c r="B153" s="129"/>
      <c r="C153" s="130"/>
      <c r="D153" s="130"/>
      <c r="E153" s="130"/>
      <c r="F153" s="195" t="s">
        <v>237</v>
      </c>
      <c r="G153" s="195"/>
      <c r="H153" s="195"/>
      <c r="I153" s="195"/>
      <c r="J153" s="130"/>
      <c r="K153" s="131">
        <v>12.1</v>
      </c>
      <c r="L153" s="130"/>
      <c r="M153" s="130"/>
      <c r="N153" s="130"/>
      <c r="O153" s="130"/>
      <c r="P153" s="130"/>
      <c r="Q153" s="130"/>
      <c r="R153" s="130"/>
      <c r="S153" s="132"/>
      <c r="T153" s="133"/>
      <c r="U153" s="130"/>
      <c r="V153" s="130"/>
      <c r="W153" s="130"/>
      <c r="X153" s="130"/>
      <c r="Y153" s="130"/>
      <c r="Z153" s="130"/>
      <c r="AA153" s="134"/>
      <c r="AT153" s="135" t="s">
        <v>163</v>
      </c>
      <c r="AU153" s="135" t="s">
        <v>74</v>
      </c>
      <c r="AV153" s="135" t="s">
        <v>74</v>
      </c>
      <c r="AW153" s="135" t="s">
        <v>129</v>
      </c>
      <c r="AX153" s="135" t="s">
        <v>66</v>
      </c>
      <c r="AY153" s="135" t="s">
        <v>153</v>
      </c>
    </row>
    <row r="154" spans="2:51" s="6" customFormat="1" ht="15.75" customHeight="1">
      <c r="B154" s="136"/>
      <c r="C154" s="137"/>
      <c r="D154" s="137"/>
      <c r="E154" s="137" t="s">
        <v>238</v>
      </c>
      <c r="F154" s="196" t="s">
        <v>169</v>
      </c>
      <c r="G154" s="196"/>
      <c r="H154" s="196"/>
      <c r="I154" s="196"/>
      <c r="J154" s="137"/>
      <c r="K154" s="138">
        <v>87.4</v>
      </c>
      <c r="L154" s="137"/>
      <c r="M154" s="137"/>
      <c r="N154" s="137"/>
      <c r="O154" s="137"/>
      <c r="P154" s="137"/>
      <c r="Q154" s="137"/>
      <c r="R154" s="137"/>
      <c r="S154" s="139"/>
      <c r="T154" s="140"/>
      <c r="U154" s="137"/>
      <c r="V154" s="137"/>
      <c r="W154" s="137"/>
      <c r="X154" s="137"/>
      <c r="Y154" s="137"/>
      <c r="Z154" s="137"/>
      <c r="AA154" s="141"/>
      <c r="AT154" s="142" t="s">
        <v>163</v>
      </c>
      <c r="AU154" s="142" t="s">
        <v>74</v>
      </c>
      <c r="AV154" s="142" t="s">
        <v>158</v>
      </c>
      <c r="AW154" s="142" t="s">
        <v>129</v>
      </c>
      <c r="AX154" s="142" t="s">
        <v>17</v>
      </c>
      <c r="AY154" s="142" t="s">
        <v>153</v>
      </c>
    </row>
    <row r="155" spans="2:65" s="6" customFormat="1" ht="15.75" customHeight="1">
      <c r="B155" s="21"/>
      <c r="C155" s="112" t="s">
        <v>239</v>
      </c>
      <c r="D155" s="112" t="s">
        <v>154</v>
      </c>
      <c r="E155" s="113" t="s">
        <v>240</v>
      </c>
      <c r="F155" s="190" t="s">
        <v>241</v>
      </c>
      <c r="G155" s="190"/>
      <c r="H155" s="190"/>
      <c r="I155" s="190"/>
      <c r="J155" s="115" t="s">
        <v>95</v>
      </c>
      <c r="K155" s="116">
        <v>90.3</v>
      </c>
      <c r="L155" s="191"/>
      <c r="M155" s="191"/>
      <c r="N155" s="192">
        <f>ROUND($L$155*$K$155,2)</f>
        <v>0</v>
      </c>
      <c r="O155" s="192"/>
      <c r="P155" s="192"/>
      <c r="Q155" s="192"/>
      <c r="R155" s="114" t="s">
        <v>157</v>
      </c>
      <c r="S155" s="40"/>
      <c r="T155" s="117"/>
      <c r="U155" s="118" t="s">
        <v>36</v>
      </c>
      <c r="V155" s="22"/>
      <c r="W155" s="22"/>
      <c r="X155" s="119">
        <v>0</v>
      </c>
      <c r="Y155" s="119">
        <f>$X$155*$K$155</f>
        <v>0</v>
      </c>
      <c r="Z155" s="119">
        <v>0.205</v>
      </c>
      <c r="AA155" s="120">
        <f>$Z$155*$K$155</f>
        <v>18.511499999999998</v>
      </c>
      <c r="AR155" s="74" t="s">
        <v>158</v>
      </c>
      <c r="AT155" s="74" t="s">
        <v>154</v>
      </c>
      <c r="AU155" s="74" t="s">
        <v>74</v>
      </c>
      <c r="AY155" s="6" t="s">
        <v>153</v>
      </c>
      <c r="BE155" s="121">
        <f>IF($U$155="základní",$N$155,0)</f>
        <v>0</v>
      </c>
      <c r="BF155" s="121">
        <f>IF($U$155="snížená",$N$155,0)</f>
        <v>0</v>
      </c>
      <c r="BG155" s="121">
        <f>IF($U$155="zákl. přenesená",$N$155,0)</f>
        <v>0</v>
      </c>
      <c r="BH155" s="121">
        <f>IF($U$155="sníž. přenesená",$N$155,0)</f>
        <v>0</v>
      </c>
      <c r="BI155" s="121">
        <f>IF($U$155="nulová",$N$155,0)</f>
        <v>0</v>
      </c>
      <c r="BJ155" s="74" t="s">
        <v>17</v>
      </c>
      <c r="BK155" s="121">
        <f>ROUND($L$155*$K$155,2)</f>
        <v>0</v>
      </c>
      <c r="BL155" s="74" t="s">
        <v>158</v>
      </c>
      <c r="BM155" s="74" t="s">
        <v>242</v>
      </c>
    </row>
    <row r="156" spans="2:47" s="6" customFormat="1" ht="16.5" customHeight="1">
      <c r="B156" s="21"/>
      <c r="C156" s="22"/>
      <c r="D156" s="22"/>
      <c r="E156" s="22"/>
      <c r="F156" s="193" t="s">
        <v>241</v>
      </c>
      <c r="G156" s="193"/>
      <c r="H156" s="193"/>
      <c r="I156" s="193"/>
      <c r="J156" s="193"/>
      <c r="K156" s="193"/>
      <c r="L156" s="193"/>
      <c r="M156" s="193"/>
      <c r="N156" s="193"/>
      <c r="O156" s="193"/>
      <c r="P156" s="193"/>
      <c r="Q156" s="193"/>
      <c r="R156" s="193"/>
      <c r="S156" s="40"/>
      <c r="T156" s="122"/>
      <c r="U156" s="22"/>
      <c r="V156" s="22"/>
      <c r="W156" s="22"/>
      <c r="X156" s="22"/>
      <c r="Y156" s="22"/>
      <c r="Z156" s="22"/>
      <c r="AA156" s="49"/>
      <c r="AT156" s="6" t="s">
        <v>161</v>
      </c>
      <c r="AU156" s="6" t="s">
        <v>74</v>
      </c>
    </row>
    <row r="157" spans="2:51" s="6" customFormat="1" ht="15.75" customHeight="1">
      <c r="B157" s="123"/>
      <c r="C157" s="124"/>
      <c r="D157" s="124"/>
      <c r="E157" s="124"/>
      <c r="F157" s="194" t="s">
        <v>243</v>
      </c>
      <c r="G157" s="194"/>
      <c r="H157" s="194"/>
      <c r="I157" s="19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5"/>
      <c r="T157" s="126"/>
      <c r="U157" s="124"/>
      <c r="V157" s="124"/>
      <c r="W157" s="124"/>
      <c r="X157" s="124"/>
      <c r="Y157" s="124"/>
      <c r="Z157" s="124"/>
      <c r="AA157" s="127"/>
      <c r="AT157" s="128" t="s">
        <v>163</v>
      </c>
      <c r="AU157" s="128" t="s">
        <v>74</v>
      </c>
      <c r="AV157" s="128" t="s">
        <v>17</v>
      </c>
      <c r="AW157" s="128" t="s">
        <v>129</v>
      </c>
      <c r="AX157" s="128" t="s">
        <v>66</v>
      </c>
      <c r="AY157" s="128" t="s">
        <v>153</v>
      </c>
    </row>
    <row r="158" spans="2:51" s="6" customFormat="1" ht="15.75" customHeight="1">
      <c r="B158" s="129"/>
      <c r="C158" s="130"/>
      <c r="D158" s="130"/>
      <c r="E158" s="130"/>
      <c r="F158" s="195" t="s">
        <v>244</v>
      </c>
      <c r="G158" s="195"/>
      <c r="H158" s="195"/>
      <c r="I158" s="195"/>
      <c r="J158" s="130"/>
      <c r="K158" s="131">
        <v>79.3</v>
      </c>
      <c r="L158" s="130"/>
      <c r="M158" s="130"/>
      <c r="N158" s="130"/>
      <c r="O158" s="130"/>
      <c r="P158" s="130"/>
      <c r="Q158" s="130"/>
      <c r="R158" s="130"/>
      <c r="S158" s="132"/>
      <c r="T158" s="133"/>
      <c r="U158" s="130"/>
      <c r="V158" s="130"/>
      <c r="W158" s="130"/>
      <c r="X158" s="130"/>
      <c r="Y158" s="130"/>
      <c r="Z158" s="130"/>
      <c r="AA158" s="134"/>
      <c r="AT158" s="135" t="s">
        <v>163</v>
      </c>
      <c r="AU158" s="135" t="s">
        <v>74</v>
      </c>
      <c r="AV158" s="135" t="s">
        <v>74</v>
      </c>
      <c r="AW158" s="135" t="s">
        <v>129</v>
      </c>
      <c r="AX158" s="135" t="s">
        <v>66</v>
      </c>
      <c r="AY158" s="135" t="s">
        <v>153</v>
      </c>
    </row>
    <row r="159" spans="2:51" s="6" customFormat="1" ht="15.75" customHeight="1">
      <c r="B159" s="123"/>
      <c r="C159" s="124"/>
      <c r="D159" s="124"/>
      <c r="E159" s="124"/>
      <c r="F159" s="194" t="s">
        <v>245</v>
      </c>
      <c r="G159" s="194"/>
      <c r="H159" s="194"/>
      <c r="I159" s="19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5"/>
      <c r="T159" s="126"/>
      <c r="U159" s="124"/>
      <c r="V159" s="124"/>
      <c r="W159" s="124"/>
      <c r="X159" s="124"/>
      <c r="Y159" s="124"/>
      <c r="Z159" s="124"/>
      <c r="AA159" s="127"/>
      <c r="AT159" s="128" t="s">
        <v>163</v>
      </c>
      <c r="AU159" s="128" t="s">
        <v>74</v>
      </c>
      <c r="AV159" s="128" t="s">
        <v>17</v>
      </c>
      <c r="AW159" s="128" t="s">
        <v>129</v>
      </c>
      <c r="AX159" s="128" t="s">
        <v>66</v>
      </c>
      <c r="AY159" s="128" t="s">
        <v>153</v>
      </c>
    </row>
    <row r="160" spans="2:51" s="6" customFormat="1" ht="15.75" customHeight="1">
      <c r="B160" s="129"/>
      <c r="C160" s="130"/>
      <c r="D160" s="130"/>
      <c r="E160" s="130"/>
      <c r="F160" s="195" t="s">
        <v>246</v>
      </c>
      <c r="G160" s="195"/>
      <c r="H160" s="195"/>
      <c r="I160" s="195"/>
      <c r="J160" s="130"/>
      <c r="K160" s="131">
        <v>4.4</v>
      </c>
      <c r="L160" s="130"/>
      <c r="M160" s="130"/>
      <c r="N160" s="130"/>
      <c r="O160" s="130"/>
      <c r="P160" s="130"/>
      <c r="Q160" s="130"/>
      <c r="R160" s="130"/>
      <c r="S160" s="132"/>
      <c r="T160" s="133"/>
      <c r="U160" s="130"/>
      <c r="V160" s="130"/>
      <c r="W160" s="130"/>
      <c r="X160" s="130"/>
      <c r="Y160" s="130"/>
      <c r="Z160" s="130"/>
      <c r="AA160" s="134"/>
      <c r="AT160" s="135" t="s">
        <v>163</v>
      </c>
      <c r="AU160" s="135" t="s">
        <v>74</v>
      </c>
      <c r="AV160" s="135" t="s">
        <v>74</v>
      </c>
      <c r="AW160" s="135" t="s">
        <v>129</v>
      </c>
      <c r="AX160" s="135" t="s">
        <v>66</v>
      </c>
      <c r="AY160" s="135" t="s">
        <v>153</v>
      </c>
    </row>
    <row r="161" spans="2:51" s="6" customFormat="1" ht="15.75" customHeight="1">
      <c r="B161" s="123"/>
      <c r="C161" s="124"/>
      <c r="D161" s="124"/>
      <c r="E161" s="124"/>
      <c r="F161" s="194" t="s">
        <v>247</v>
      </c>
      <c r="G161" s="194"/>
      <c r="H161" s="194"/>
      <c r="I161" s="19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5"/>
      <c r="T161" s="126"/>
      <c r="U161" s="124"/>
      <c r="V161" s="124"/>
      <c r="W161" s="124"/>
      <c r="X161" s="124"/>
      <c r="Y161" s="124"/>
      <c r="Z161" s="124"/>
      <c r="AA161" s="127"/>
      <c r="AT161" s="128" t="s">
        <v>163</v>
      </c>
      <c r="AU161" s="128" t="s">
        <v>74</v>
      </c>
      <c r="AV161" s="128" t="s">
        <v>17</v>
      </c>
      <c r="AW161" s="128" t="s">
        <v>129</v>
      </c>
      <c r="AX161" s="128" t="s">
        <v>66</v>
      </c>
      <c r="AY161" s="128" t="s">
        <v>153</v>
      </c>
    </row>
    <row r="162" spans="2:51" s="6" customFormat="1" ht="15.75" customHeight="1">
      <c r="B162" s="129"/>
      <c r="C162" s="130"/>
      <c r="D162" s="130"/>
      <c r="E162" s="130"/>
      <c r="F162" s="195" t="s">
        <v>248</v>
      </c>
      <c r="G162" s="195"/>
      <c r="H162" s="195"/>
      <c r="I162" s="195"/>
      <c r="J162" s="130"/>
      <c r="K162" s="131">
        <v>6.6</v>
      </c>
      <c r="L162" s="130"/>
      <c r="M162" s="130"/>
      <c r="N162" s="130"/>
      <c r="O162" s="130"/>
      <c r="P162" s="130"/>
      <c r="Q162" s="130"/>
      <c r="R162" s="130"/>
      <c r="S162" s="132"/>
      <c r="T162" s="133"/>
      <c r="U162" s="130"/>
      <c r="V162" s="130"/>
      <c r="W162" s="130"/>
      <c r="X162" s="130"/>
      <c r="Y162" s="130"/>
      <c r="Z162" s="130"/>
      <c r="AA162" s="134"/>
      <c r="AT162" s="135" t="s">
        <v>163</v>
      </c>
      <c r="AU162" s="135" t="s">
        <v>74</v>
      </c>
      <c r="AV162" s="135" t="s">
        <v>74</v>
      </c>
      <c r="AW162" s="135" t="s">
        <v>129</v>
      </c>
      <c r="AX162" s="135" t="s">
        <v>66</v>
      </c>
      <c r="AY162" s="135" t="s">
        <v>153</v>
      </c>
    </row>
    <row r="163" spans="2:51" s="6" customFormat="1" ht="15.75" customHeight="1">
      <c r="B163" s="136"/>
      <c r="C163" s="137"/>
      <c r="D163" s="137"/>
      <c r="E163" s="137" t="s">
        <v>249</v>
      </c>
      <c r="F163" s="196" t="s">
        <v>169</v>
      </c>
      <c r="G163" s="196"/>
      <c r="H163" s="196"/>
      <c r="I163" s="196"/>
      <c r="J163" s="137"/>
      <c r="K163" s="138">
        <v>90.3</v>
      </c>
      <c r="L163" s="137"/>
      <c r="M163" s="137"/>
      <c r="N163" s="137"/>
      <c r="O163" s="137"/>
      <c r="P163" s="137"/>
      <c r="Q163" s="137"/>
      <c r="R163" s="137"/>
      <c r="S163" s="139"/>
      <c r="T163" s="140"/>
      <c r="U163" s="137"/>
      <c r="V163" s="137"/>
      <c r="W163" s="137"/>
      <c r="X163" s="137"/>
      <c r="Y163" s="137"/>
      <c r="Z163" s="137"/>
      <c r="AA163" s="141"/>
      <c r="AT163" s="142" t="s">
        <v>163</v>
      </c>
      <c r="AU163" s="142" t="s">
        <v>74</v>
      </c>
      <c r="AV163" s="142" t="s">
        <v>158</v>
      </c>
      <c r="AW163" s="142" t="s">
        <v>129</v>
      </c>
      <c r="AX163" s="142" t="s">
        <v>17</v>
      </c>
      <c r="AY163" s="142" t="s">
        <v>153</v>
      </c>
    </row>
    <row r="164" spans="2:65" s="6" customFormat="1" ht="15.75" customHeight="1">
      <c r="B164" s="21"/>
      <c r="C164" s="112" t="s">
        <v>250</v>
      </c>
      <c r="D164" s="112" t="s">
        <v>154</v>
      </c>
      <c r="E164" s="113" t="s">
        <v>251</v>
      </c>
      <c r="F164" s="190" t="s">
        <v>252</v>
      </c>
      <c r="G164" s="190"/>
      <c r="H164" s="190"/>
      <c r="I164" s="190"/>
      <c r="J164" s="115" t="s">
        <v>95</v>
      </c>
      <c r="K164" s="116">
        <v>66.1</v>
      </c>
      <c r="L164" s="191"/>
      <c r="M164" s="191"/>
      <c r="N164" s="192">
        <f>ROUND($L$164*$K$164,2)</f>
        <v>0</v>
      </c>
      <c r="O164" s="192"/>
      <c r="P164" s="192"/>
      <c r="Q164" s="192"/>
      <c r="R164" s="114" t="s">
        <v>157</v>
      </c>
      <c r="S164" s="40"/>
      <c r="T164" s="117"/>
      <c r="U164" s="118" t="s">
        <v>36</v>
      </c>
      <c r="V164" s="22"/>
      <c r="W164" s="22"/>
      <c r="X164" s="119">
        <v>0</v>
      </c>
      <c r="Y164" s="119">
        <f>$X$164*$K$164</f>
        <v>0</v>
      </c>
      <c r="Z164" s="119">
        <v>0.04</v>
      </c>
      <c r="AA164" s="120">
        <f>$Z$164*$K$164</f>
        <v>2.6439999999999997</v>
      </c>
      <c r="AR164" s="74" t="s">
        <v>158</v>
      </c>
      <c r="AT164" s="74" t="s">
        <v>154</v>
      </c>
      <c r="AU164" s="74" t="s">
        <v>74</v>
      </c>
      <c r="AY164" s="6" t="s">
        <v>153</v>
      </c>
      <c r="BE164" s="121">
        <f>IF($U$164="základní",$N$164,0)</f>
        <v>0</v>
      </c>
      <c r="BF164" s="121">
        <f>IF($U$164="snížená",$N$164,0)</f>
        <v>0</v>
      </c>
      <c r="BG164" s="121">
        <f>IF($U$164="zákl. přenesená",$N$164,0)</f>
        <v>0</v>
      </c>
      <c r="BH164" s="121">
        <f>IF($U$164="sníž. přenesená",$N$164,0)</f>
        <v>0</v>
      </c>
      <c r="BI164" s="121">
        <f>IF($U$164="nulová",$N$164,0)</f>
        <v>0</v>
      </c>
      <c r="BJ164" s="74" t="s">
        <v>17</v>
      </c>
      <c r="BK164" s="121">
        <f>ROUND($L$164*$K$164,2)</f>
        <v>0</v>
      </c>
      <c r="BL164" s="74" t="s">
        <v>158</v>
      </c>
      <c r="BM164" s="74" t="s">
        <v>253</v>
      </c>
    </row>
    <row r="165" spans="2:47" s="6" customFormat="1" ht="16.5" customHeight="1">
      <c r="B165" s="21"/>
      <c r="C165" s="22"/>
      <c r="D165" s="22"/>
      <c r="E165" s="22"/>
      <c r="F165" s="193" t="s">
        <v>254</v>
      </c>
      <c r="G165" s="193"/>
      <c r="H165" s="193"/>
      <c r="I165" s="193"/>
      <c r="J165" s="193"/>
      <c r="K165" s="193"/>
      <c r="L165" s="193"/>
      <c r="M165" s="193"/>
      <c r="N165" s="193"/>
      <c r="O165" s="193"/>
      <c r="P165" s="193"/>
      <c r="Q165" s="193"/>
      <c r="R165" s="193"/>
      <c r="S165" s="40"/>
      <c r="T165" s="122"/>
      <c r="U165" s="22"/>
      <c r="V165" s="22"/>
      <c r="W165" s="22"/>
      <c r="X165" s="22"/>
      <c r="Y165" s="22"/>
      <c r="Z165" s="22"/>
      <c r="AA165" s="49"/>
      <c r="AT165" s="6" t="s">
        <v>161</v>
      </c>
      <c r="AU165" s="6" t="s">
        <v>74</v>
      </c>
    </row>
    <row r="166" spans="2:51" s="6" customFormat="1" ht="15.75" customHeight="1">
      <c r="B166" s="123"/>
      <c r="C166" s="124"/>
      <c r="D166" s="124"/>
      <c r="E166" s="124"/>
      <c r="F166" s="194" t="s">
        <v>255</v>
      </c>
      <c r="G166" s="194"/>
      <c r="H166" s="194"/>
      <c r="I166" s="19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5"/>
      <c r="T166" s="126"/>
      <c r="U166" s="124"/>
      <c r="V166" s="124"/>
      <c r="W166" s="124"/>
      <c r="X166" s="124"/>
      <c r="Y166" s="124"/>
      <c r="Z166" s="124"/>
      <c r="AA166" s="127"/>
      <c r="AT166" s="128" t="s">
        <v>163</v>
      </c>
      <c r="AU166" s="128" t="s">
        <v>74</v>
      </c>
      <c r="AV166" s="128" t="s">
        <v>17</v>
      </c>
      <c r="AW166" s="128" t="s">
        <v>129</v>
      </c>
      <c r="AX166" s="128" t="s">
        <v>66</v>
      </c>
      <c r="AY166" s="128" t="s">
        <v>153</v>
      </c>
    </row>
    <row r="167" spans="2:51" s="6" customFormat="1" ht="15.75" customHeight="1">
      <c r="B167" s="123"/>
      <c r="C167" s="124"/>
      <c r="D167" s="124"/>
      <c r="E167" s="124"/>
      <c r="F167" s="194" t="s">
        <v>166</v>
      </c>
      <c r="G167" s="194"/>
      <c r="H167" s="194"/>
      <c r="I167" s="19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5"/>
      <c r="T167" s="126"/>
      <c r="U167" s="124"/>
      <c r="V167" s="124"/>
      <c r="W167" s="124"/>
      <c r="X167" s="124"/>
      <c r="Y167" s="124"/>
      <c r="Z167" s="124"/>
      <c r="AA167" s="127"/>
      <c r="AT167" s="128" t="s">
        <v>163</v>
      </c>
      <c r="AU167" s="128" t="s">
        <v>74</v>
      </c>
      <c r="AV167" s="128" t="s">
        <v>17</v>
      </c>
      <c r="AW167" s="128" t="s">
        <v>129</v>
      </c>
      <c r="AX167" s="128" t="s">
        <v>66</v>
      </c>
      <c r="AY167" s="128" t="s">
        <v>153</v>
      </c>
    </row>
    <row r="168" spans="2:51" s="6" customFormat="1" ht="15.75" customHeight="1">
      <c r="B168" s="129"/>
      <c r="C168" s="130"/>
      <c r="D168" s="130"/>
      <c r="E168" s="130"/>
      <c r="F168" s="195" t="s">
        <v>256</v>
      </c>
      <c r="G168" s="195"/>
      <c r="H168" s="195"/>
      <c r="I168" s="195"/>
      <c r="J168" s="130"/>
      <c r="K168" s="131">
        <v>21.3</v>
      </c>
      <c r="L168" s="130"/>
      <c r="M168" s="130"/>
      <c r="N168" s="130"/>
      <c r="O168" s="130"/>
      <c r="P168" s="130"/>
      <c r="Q168" s="130"/>
      <c r="R168" s="130"/>
      <c r="S168" s="132"/>
      <c r="T168" s="133"/>
      <c r="U168" s="130"/>
      <c r="V168" s="130"/>
      <c r="W168" s="130"/>
      <c r="X168" s="130"/>
      <c r="Y168" s="130"/>
      <c r="Z168" s="130"/>
      <c r="AA168" s="134"/>
      <c r="AT168" s="135" t="s">
        <v>163</v>
      </c>
      <c r="AU168" s="135" t="s">
        <v>74</v>
      </c>
      <c r="AV168" s="135" t="s">
        <v>74</v>
      </c>
      <c r="AW168" s="135" t="s">
        <v>129</v>
      </c>
      <c r="AX168" s="135" t="s">
        <v>66</v>
      </c>
      <c r="AY168" s="135" t="s">
        <v>153</v>
      </c>
    </row>
    <row r="169" spans="2:51" s="6" customFormat="1" ht="15.75" customHeight="1">
      <c r="B169" s="123"/>
      <c r="C169" s="124"/>
      <c r="D169" s="124"/>
      <c r="E169" s="124"/>
      <c r="F169" s="194" t="s">
        <v>217</v>
      </c>
      <c r="G169" s="194"/>
      <c r="H169" s="194"/>
      <c r="I169" s="19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5"/>
      <c r="T169" s="126"/>
      <c r="U169" s="124"/>
      <c r="V169" s="124"/>
      <c r="W169" s="124"/>
      <c r="X169" s="124"/>
      <c r="Y169" s="124"/>
      <c r="Z169" s="124"/>
      <c r="AA169" s="127"/>
      <c r="AT169" s="128" t="s">
        <v>163</v>
      </c>
      <c r="AU169" s="128" t="s">
        <v>74</v>
      </c>
      <c r="AV169" s="128" t="s">
        <v>17</v>
      </c>
      <c r="AW169" s="128" t="s">
        <v>129</v>
      </c>
      <c r="AX169" s="128" t="s">
        <v>66</v>
      </c>
      <c r="AY169" s="128" t="s">
        <v>153</v>
      </c>
    </row>
    <row r="170" spans="2:51" s="6" customFormat="1" ht="15.75" customHeight="1">
      <c r="B170" s="129"/>
      <c r="C170" s="130"/>
      <c r="D170" s="130"/>
      <c r="E170" s="130"/>
      <c r="F170" s="195" t="s">
        <v>92</v>
      </c>
      <c r="G170" s="195"/>
      <c r="H170" s="195"/>
      <c r="I170" s="195"/>
      <c r="J170" s="130"/>
      <c r="K170" s="131">
        <v>3</v>
      </c>
      <c r="L170" s="130"/>
      <c r="M170" s="130"/>
      <c r="N170" s="130"/>
      <c r="O170" s="130"/>
      <c r="P170" s="130"/>
      <c r="Q170" s="130"/>
      <c r="R170" s="130"/>
      <c r="S170" s="132"/>
      <c r="T170" s="133"/>
      <c r="U170" s="130"/>
      <c r="V170" s="130"/>
      <c r="W170" s="130"/>
      <c r="X170" s="130"/>
      <c r="Y170" s="130"/>
      <c r="Z170" s="130"/>
      <c r="AA170" s="134"/>
      <c r="AT170" s="135" t="s">
        <v>163</v>
      </c>
      <c r="AU170" s="135" t="s">
        <v>74</v>
      </c>
      <c r="AV170" s="135" t="s">
        <v>74</v>
      </c>
      <c r="AW170" s="135" t="s">
        <v>129</v>
      </c>
      <c r="AX170" s="135" t="s">
        <v>66</v>
      </c>
      <c r="AY170" s="135" t="s">
        <v>153</v>
      </c>
    </row>
    <row r="171" spans="2:51" s="6" customFormat="1" ht="15.75" customHeight="1">
      <c r="B171" s="123"/>
      <c r="C171" s="124"/>
      <c r="D171" s="124"/>
      <c r="E171" s="124"/>
      <c r="F171" s="194" t="s">
        <v>257</v>
      </c>
      <c r="G171" s="194"/>
      <c r="H171" s="194"/>
      <c r="I171" s="19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5"/>
      <c r="T171" s="126"/>
      <c r="U171" s="124"/>
      <c r="V171" s="124"/>
      <c r="W171" s="124"/>
      <c r="X171" s="124"/>
      <c r="Y171" s="124"/>
      <c r="Z171" s="124"/>
      <c r="AA171" s="127"/>
      <c r="AT171" s="128" t="s">
        <v>163</v>
      </c>
      <c r="AU171" s="128" t="s">
        <v>74</v>
      </c>
      <c r="AV171" s="128" t="s">
        <v>17</v>
      </c>
      <c r="AW171" s="128" t="s">
        <v>129</v>
      </c>
      <c r="AX171" s="128" t="s">
        <v>66</v>
      </c>
      <c r="AY171" s="128" t="s">
        <v>153</v>
      </c>
    </row>
    <row r="172" spans="2:51" s="6" customFormat="1" ht="15.75" customHeight="1">
      <c r="B172" s="129"/>
      <c r="C172" s="130"/>
      <c r="D172" s="130"/>
      <c r="E172" s="130"/>
      <c r="F172" s="195" t="s">
        <v>258</v>
      </c>
      <c r="G172" s="195"/>
      <c r="H172" s="195"/>
      <c r="I172" s="195"/>
      <c r="J172" s="130"/>
      <c r="K172" s="131">
        <v>17.1</v>
      </c>
      <c r="L172" s="130"/>
      <c r="M172" s="130"/>
      <c r="N172" s="130"/>
      <c r="O172" s="130"/>
      <c r="P172" s="130"/>
      <c r="Q172" s="130"/>
      <c r="R172" s="130"/>
      <c r="S172" s="132"/>
      <c r="T172" s="133"/>
      <c r="U172" s="130"/>
      <c r="V172" s="130"/>
      <c r="W172" s="130"/>
      <c r="X172" s="130"/>
      <c r="Y172" s="130"/>
      <c r="Z172" s="130"/>
      <c r="AA172" s="134"/>
      <c r="AT172" s="135" t="s">
        <v>163</v>
      </c>
      <c r="AU172" s="135" t="s">
        <v>74</v>
      </c>
      <c r="AV172" s="135" t="s">
        <v>74</v>
      </c>
      <c r="AW172" s="135" t="s">
        <v>129</v>
      </c>
      <c r="AX172" s="135" t="s">
        <v>66</v>
      </c>
      <c r="AY172" s="135" t="s">
        <v>153</v>
      </c>
    </row>
    <row r="173" spans="2:51" s="6" customFormat="1" ht="15.75" customHeight="1">
      <c r="B173" s="123"/>
      <c r="C173" s="124"/>
      <c r="D173" s="124"/>
      <c r="E173" s="124"/>
      <c r="F173" s="194" t="s">
        <v>221</v>
      </c>
      <c r="G173" s="194"/>
      <c r="H173" s="194"/>
      <c r="I173" s="19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5"/>
      <c r="T173" s="126"/>
      <c r="U173" s="124"/>
      <c r="V173" s="124"/>
      <c r="W173" s="124"/>
      <c r="X173" s="124"/>
      <c r="Y173" s="124"/>
      <c r="Z173" s="124"/>
      <c r="AA173" s="127"/>
      <c r="AT173" s="128" t="s">
        <v>163</v>
      </c>
      <c r="AU173" s="128" t="s">
        <v>74</v>
      </c>
      <c r="AV173" s="128" t="s">
        <v>17</v>
      </c>
      <c r="AW173" s="128" t="s">
        <v>129</v>
      </c>
      <c r="AX173" s="128" t="s">
        <v>66</v>
      </c>
      <c r="AY173" s="128" t="s">
        <v>153</v>
      </c>
    </row>
    <row r="174" spans="2:51" s="6" customFormat="1" ht="15.75" customHeight="1">
      <c r="B174" s="129"/>
      <c r="C174" s="130"/>
      <c r="D174" s="130"/>
      <c r="E174" s="130"/>
      <c r="F174" s="195" t="s">
        <v>259</v>
      </c>
      <c r="G174" s="195"/>
      <c r="H174" s="195"/>
      <c r="I174" s="195"/>
      <c r="J174" s="130"/>
      <c r="K174" s="131">
        <v>12.2</v>
      </c>
      <c r="L174" s="130"/>
      <c r="M174" s="130"/>
      <c r="N174" s="130"/>
      <c r="O174" s="130"/>
      <c r="P174" s="130"/>
      <c r="Q174" s="130"/>
      <c r="R174" s="130"/>
      <c r="S174" s="132"/>
      <c r="T174" s="133"/>
      <c r="U174" s="130"/>
      <c r="V174" s="130"/>
      <c r="W174" s="130"/>
      <c r="X174" s="130"/>
      <c r="Y174" s="130"/>
      <c r="Z174" s="130"/>
      <c r="AA174" s="134"/>
      <c r="AT174" s="135" t="s">
        <v>163</v>
      </c>
      <c r="AU174" s="135" t="s">
        <v>74</v>
      </c>
      <c r="AV174" s="135" t="s">
        <v>74</v>
      </c>
      <c r="AW174" s="135" t="s">
        <v>129</v>
      </c>
      <c r="AX174" s="135" t="s">
        <v>66</v>
      </c>
      <c r="AY174" s="135" t="s">
        <v>153</v>
      </c>
    </row>
    <row r="175" spans="2:51" s="6" customFormat="1" ht="15.75" customHeight="1">
      <c r="B175" s="123"/>
      <c r="C175" s="124"/>
      <c r="D175" s="124"/>
      <c r="E175" s="124"/>
      <c r="F175" s="194" t="s">
        <v>223</v>
      </c>
      <c r="G175" s="194"/>
      <c r="H175" s="194"/>
      <c r="I175" s="19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5"/>
      <c r="T175" s="126"/>
      <c r="U175" s="124"/>
      <c r="V175" s="124"/>
      <c r="W175" s="124"/>
      <c r="X175" s="124"/>
      <c r="Y175" s="124"/>
      <c r="Z175" s="124"/>
      <c r="AA175" s="127"/>
      <c r="AT175" s="128" t="s">
        <v>163</v>
      </c>
      <c r="AU175" s="128" t="s">
        <v>74</v>
      </c>
      <c r="AV175" s="128" t="s">
        <v>17</v>
      </c>
      <c r="AW175" s="128" t="s">
        <v>129</v>
      </c>
      <c r="AX175" s="128" t="s">
        <v>66</v>
      </c>
      <c r="AY175" s="128" t="s">
        <v>153</v>
      </c>
    </row>
    <row r="176" spans="2:51" s="6" customFormat="1" ht="15.75" customHeight="1">
      <c r="B176" s="129"/>
      <c r="C176" s="130"/>
      <c r="D176" s="130"/>
      <c r="E176" s="130"/>
      <c r="F176" s="195" t="s">
        <v>260</v>
      </c>
      <c r="G176" s="195"/>
      <c r="H176" s="195"/>
      <c r="I176" s="195"/>
      <c r="J176" s="130"/>
      <c r="K176" s="131">
        <v>12.5</v>
      </c>
      <c r="L176" s="130"/>
      <c r="M176" s="130"/>
      <c r="N176" s="130"/>
      <c r="O176" s="130"/>
      <c r="P176" s="130"/>
      <c r="Q176" s="130"/>
      <c r="R176" s="130"/>
      <c r="S176" s="132"/>
      <c r="T176" s="133"/>
      <c r="U176" s="130"/>
      <c r="V176" s="130"/>
      <c r="W176" s="130"/>
      <c r="X176" s="130"/>
      <c r="Y176" s="130"/>
      <c r="Z176" s="130"/>
      <c r="AA176" s="134"/>
      <c r="AT176" s="135" t="s">
        <v>163</v>
      </c>
      <c r="AU176" s="135" t="s">
        <v>74</v>
      </c>
      <c r="AV176" s="135" t="s">
        <v>74</v>
      </c>
      <c r="AW176" s="135" t="s">
        <v>129</v>
      </c>
      <c r="AX176" s="135" t="s">
        <v>66</v>
      </c>
      <c r="AY176" s="135" t="s">
        <v>153</v>
      </c>
    </row>
    <row r="177" spans="2:51" s="6" customFormat="1" ht="15.75" customHeight="1">
      <c r="B177" s="136"/>
      <c r="C177" s="137"/>
      <c r="D177" s="137"/>
      <c r="E177" s="137" t="s">
        <v>261</v>
      </c>
      <c r="F177" s="196" t="s">
        <v>169</v>
      </c>
      <c r="G177" s="196"/>
      <c r="H177" s="196"/>
      <c r="I177" s="196"/>
      <c r="J177" s="137"/>
      <c r="K177" s="138">
        <v>66.1</v>
      </c>
      <c r="L177" s="137"/>
      <c r="M177" s="137"/>
      <c r="N177" s="137"/>
      <c r="O177" s="137"/>
      <c r="P177" s="137"/>
      <c r="Q177" s="137"/>
      <c r="R177" s="137"/>
      <c r="S177" s="139"/>
      <c r="T177" s="140"/>
      <c r="U177" s="137"/>
      <c r="V177" s="137"/>
      <c r="W177" s="137"/>
      <c r="X177" s="137"/>
      <c r="Y177" s="137"/>
      <c r="Z177" s="137"/>
      <c r="AA177" s="141"/>
      <c r="AT177" s="142" t="s">
        <v>163</v>
      </c>
      <c r="AU177" s="142" t="s">
        <v>74</v>
      </c>
      <c r="AV177" s="142" t="s">
        <v>158</v>
      </c>
      <c r="AW177" s="142" t="s">
        <v>129</v>
      </c>
      <c r="AX177" s="142" t="s">
        <v>17</v>
      </c>
      <c r="AY177" s="142" t="s">
        <v>153</v>
      </c>
    </row>
    <row r="178" spans="2:65" s="6" customFormat="1" ht="27" customHeight="1">
      <c r="B178" s="21"/>
      <c r="C178" s="112" t="s">
        <v>22</v>
      </c>
      <c r="D178" s="112" t="s">
        <v>154</v>
      </c>
      <c r="E178" s="113" t="s">
        <v>262</v>
      </c>
      <c r="F178" s="190" t="s">
        <v>263</v>
      </c>
      <c r="G178" s="190"/>
      <c r="H178" s="190"/>
      <c r="I178" s="190"/>
      <c r="J178" s="115" t="s">
        <v>98</v>
      </c>
      <c r="K178" s="116">
        <v>27.35</v>
      </c>
      <c r="L178" s="191"/>
      <c r="M178" s="191"/>
      <c r="N178" s="192">
        <f>ROUND($L$178*$K$178,2)</f>
        <v>0</v>
      </c>
      <c r="O178" s="192"/>
      <c r="P178" s="192"/>
      <c r="Q178" s="192"/>
      <c r="R178" s="114" t="s">
        <v>157</v>
      </c>
      <c r="S178" s="40"/>
      <c r="T178" s="117"/>
      <c r="U178" s="118" t="s">
        <v>36</v>
      </c>
      <c r="V178" s="22"/>
      <c r="W178" s="22"/>
      <c r="X178" s="119">
        <v>0</v>
      </c>
      <c r="Y178" s="119">
        <f>$X$178*$K$178</f>
        <v>0</v>
      </c>
      <c r="Z178" s="119">
        <v>0</v>
      </c>
      <c r="AA178" s="120">
        <f>$Z$178*$K$178</f>
        <v>0</v>
      </c>
      <c r="AR178" s="74" t="s">
        <v>158</v>
      </c>
      <c r="AT178" s="74" t="s">
        <v>154</v>
      </c>
      <c r="AU178" s="74" t="s">
        <v>74</v>
      </c>
      <c r="AY178" s="6" t="s">
        <v>153</v>
      </c>
      <c r="BE178" s="121">
        <f>IF($U$178="základní",$N$178,0)</f>
        <v>0</v>
      </c>
      <c r="BF178" s="121">
        <f>IF($U$178="snížená",$N$178,0)</f>
        <v>0</v>
      </c>
      <c r="BG178" s="121">
        <f>IF($U$178="zákl. přenesená",$N$178,0)</f>
        <v>0</v>
      </c>
      <c r="BH178" s="121">
        <f>IF($U$178="sníž. přenesená",$N$178,0)</f>
        <v>0</v>
      </c>
      <c r="BI178" s="121">
        <f>IF($U$178="nulová",$N$178,0)</f>
        <v>0</v>
      </c>
      <c r="BJ178" s="74" t="s">
        <v>17</v>
      </c>
      <c r="BK178" s="121">
        <f>ROUND($L$178*$K$178,2)</f>
        <v>0</v>
      </c>
      <c r="BL178" s="74" t="s">
        <v>158</v>
      </c>
      <c r="BM178" s="74" t="s">
        <v>264</v>
      </c>
    </row>
    <row r="179" spans="2:47" s="6" customFormat="1" ht="16.5" customHeight="1">
      <c r="B179" s="21"/>
      <c r="C179" s="22"/>
      <c r="D179" s="22"/>
      <c r="E179" s="22"/>
      <c r="F179" s="193" t="s">
        <v>265</v>
      </c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40"/>
      <c r="T179" s="122"/>
      <c r="U179" s="22"/>
      <c r="V179" s="22"/>
      <c r="W179" s="22"/>
      <c r="X179" s="22"/>
      <c r="Y179" s="22"/>
      <c r="Z179" s="22"/>
      <c r="AA179" s="49"/>
      <c r="AT179" s="6" t="s">
        <v>161</v>
      </c>
      <c r="AU179" s="6" t="s">
        <v>74</v>
      </c>
    </row>
    <row r="180" spans="2:51" s="6" customFormat="1" ht="15.75" customHeight="1">
      <c r="B180" s="123"/>
      <c r="C180" s="124"/>
      <c r="D180" s="124"/>
      <c r="E180" s="124"/>
      <c r="F180" s="194" t="s">
        <v>266</v>
      </c>
      <c r="G180" s="194"/>
      <c r="H180" s="194"/>
      <c r="I180" s="19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5"/>
      <c r="T180" s="126"/>
      <c r="U180" s="124"/>
      <c r="V180" s="124"/>
      <c r="W180" s="124"/>
      <c r="X180" s="124"/>
      <c r="Y180" s="124"/>
      <c r="Z180" s="124"/>
      <c r="AA180" s="127"/>
      <c r="AT180" s="128" t="s">
        <v>163</v>
      </c>
      <c r="AU180" s="128" t="s">
        <v>74</v>
      </c>
      <c r="AV180" s="128" t="s">
        <v>17</v>
      </c>
      <c r="AW180" s="128" t="s">
        <v>129</v>
      </c>
      <c r="AX180" s="128" t="s">
        <v>66</v>
      </c>
      <c r="AY180" s="128" t="s">
        <v>153</v>
      </c>
    </row>
    <row r="181" spans="2:51" s="6" customFormat="1" ht="15.75" customHeight="1">
      <c r="B181" s="123"/>
      <c r="C181" s="124"/>
      <c r="D181" s="124"/>
      <c r="E181" s="124"/>
      <c r="F181" s="194" t="s">
        <v>267</v>
      </c>
      <c r="G181" s="194"/>
      <c r="H181" s="194"/>
      <c r="I181" s="19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5"/>
      <c r="T181" s="126"/>
      <c r="U181" s="124"/>
      <c r="V181" s="124"/>
      <c r="W181" s="124"/>
      <c r="X181" s="124"/>
      <c r="Y181" s="124"/>
      <c r="Z181" s="124"/>
      <c r="AA181" s="127"/>
      <c r="AT181" s="128" t="s">
        <v>163</v>
      </c>
      <c r="AU181" s="128" t="s">
        <v>74</v>
      </c>
      <c r="AV181" s="128" t="s">
        <v>17</v>
      </c>
      <c r="AW181" s="128" t="s">
        <v>129</v>
      </c>
      <c r="AX181" s="128" t="s">
        <v>66</v>
      </c>
      <c r="AY181" s="128" t="s">
        <v>153</v>
      </c>
    </row>
    <row r="182" spans="2:51" s="6" customFormat="1" ht="15.75" customHeight="1">
      <c r="B182" s="129"/>
      <c r="C182" s="130"/>
      <c r="D182" s="130"/>
      <c r="E182" s="130"/>
      <c r="F182" s="195" t="s">
        <v>268</v>
      </c>
      <c r="G182" s="195"/>
      <c r="H182" s="195"/>
      <c r="I182" s="195"/>
      <c r="J182" s="130"/>
      <c r="K182" s="131">
        <v>0.5</v>
      </c>
      <c r="L182" s="130"/>
      <c r="M182" s="130"/>
      <c r="N182" s="130"/>
      <c r="O182" s="130"/>
      <c r="P182" s="130"/>
      <c r="Q182" s="130"/>
      <c r="R182" s="130"/>
      <c r="S182" s="132"/>
      <c r="T182" s="133"/>
      <c r="U182" s="130"/>
      <c r="V182" s="130"/>
      <c r="W182" s="130"/>
      <c r="X182" s="130"/>
      <c r="Y182" s="130"/>
      <c r="Z182" s="130"/>
      <c r="AA182" s="134"/>
      <c r="AT182" s="135" t="s">
        <v>163</v>
      </c>
      <c r="AU182" s="135" t="s">
        <v>74</v>
      </c>
      <c r="AV182" s="135" t="s">
        <v>74</v>
      </c>
      <c r="AW182" s="135" t="s">
        <v>129</v>
      </c>
      <c r="AX182" s="135" t="s">
        <v>66</v>
      </c>
      <c r="AY182" s="135" t="s">
        <v>153</v>
      </c>
    </row>
    <row r="183" spans="2:51" s="6" customFormat="1" ht="15.75" customHeight="1">
      <c r="B183" s="129"/>
      <c r="C183" s="130"/>
      <c r="D183" s="130"/>
      <c r="E183" s="130"/>
      <c r="F183" s="195" t="s">
        <v>269</v>
      </c>
      <c r="G183" s="195"/>
      <c r="H183" s="195"/>
      <c r="I183" s="195"/>
      <c r="J183" s="130"/>
      <c r="K183" s="131">
        <v>0.2</v>
      </c>
      <c r="L183" s="130"/>
      <c r="M183" s="130"/>
      <c r="N183" s="130"/>
      <c r="O183" s="130"/>
      <c r="P183" s="130"/>
      <c r="Q183" s="130"/>
      <c r="R183" s="130"/>
      <c r="S183" s="132"/>
      <c r="T183" s="133"/>
      <c r="U183" s="130"/>
      <c r="V183" s="130"/>
      <c r="W183" s="130"/>
      <c r="X183" s="130"/>
      <c r="Y183" s="130"/>
      <c r="Z183" s="130"/>
      <c r="AA183" s="134"/>
      <c r="AT183" s="135" t="s">
        <v>163</v>
      </c>
      <c r="AU183" s="135" t="s">
        <v>74</v>
      </c>
      <c r="AV183" s="135" t="s">
        <v>74</v>
      </c>
      <c r="AW183" s="135" t="s">
        <v>129</v>
      </c>
      <c r="AX183" s="135" t="s">
        <v>66</v>
      </c>
      <c r="AY183" s="135" t="s">
        <v>153</v>
      </c>
    </row>
    <row r="184" spans="2:51" s="6" customFormat="1" ht="15.75" customHeight="1">
      <c r="B184" s="129"/>
      <c r="C184" s="130"/>
      <c r="D184" s="130"/>
      <c r="E184" s="130"/>
      <c r="F184" s="195" t="s">
        <v>270</v>
      </c>
      <c r="G184" s="195"/>
      <c r="H184" s="195"/>
      <c r="I184" s="195"/>
      <c r="J184" s="130"/>
      <c r="K184" s="131">
        <v>3.45</v>
      </c>
      <c r="L184" s="130"/>
      <c r="M184" s="130"/>
      <c r="N184" s="130"/>
      <c r="O184" s="130"/>
      <c r="P184" s="130"/>
      <c r="Q184" s="130"/>
      <c r="R184" s="130"/>
      <c r="S184" s="132"/>
      <c r="T184" s="133"/>
      <c r="U184" s="130"/>
      <c r="V184" s="130"/>
      <c r="W184" s="130"/>
      <c r="X184" s="130"/>
      <c r="Y184" s="130"/>
      <c r="Z184" s="130"/>
      <c r="AA184" s="134"/>
      <c r="AT184" s="135" t="s">
        <v>163</v>
      </c>
      <c r="AU184" s="135" t="s">
        <v>74</v>
      </c>
      <c r="AV184" s="135" t="s">
        <v>74</v>
      </c>
      <c r="AW184" s="135" t="s">
        <v>129</v>
      </c>
      <c r="AX184" s="135" t="s">
        <v>66</v>
      </c>
      <c r="AY184" s="135" t="s">
        <v>153</v>
      </c>
    </row>
    <row r="185" spans="2:51" s="6" customFormat="1" ht="15.75" customHeight="1">
      <c r="B185" s="123"/>
      <c r="C185" s="124"/>
      <c r="D185" s="124"/>
      <c r="E185" s="124"/>
      <c r="F185" s="194" t="s">
        <v>271</v>
      </c>
      <c r="G185" s="194"/>
      <c r="H185" s="194"/>
      <c r="I185" s="19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5"/>
      <c r="T185" s="126"/>
      <c r="U185" s="124"/>
      <c r="V185" s="124"/>
      <c r="W185" s="124"/>
      <c r="X185" s="124"/>
      <c r="Y185" s="124"/>
      <c r="Z185" s="124"/>
      <c r="AA185" s="127"/>
      <c r="AT185" s="128" t="s">
        <v>163</v>
      </c>
      <c r="AU185" s="128" t="s">
        <v>74</v>
      </c>
      <c r="AV185" s="128" t="s">
        <v>17</v>
      </c>
      <c r="AW185" s="128" t="s">
        <v>129</v>
      </c>
      <c r="AX185" s="128" t="s">
        <v>66</v>
      </c>
      <c r="AY185" s="128" t="s">
        <v>153</v>
      </c>
    </row>
    <row r="186" spans="2:51" s="6" customFormat="1" ht="15.75" customHeight="1">
      <c r="B186" s="129"/>
      <c r="C186" s="130"/>
      <c r="D186" s="130"/>
      <c r="E186" s="130"/>
      <c r="F186" s="195" t="s">
        <v>272</v>
      </c>
      <c r="G186" s="195"/>
      <c r="H186" s="195"/>
      <c r="I186" s="195"/>
      <c r="J186" s="130"/>
      <c r="K186" s="131">
        <v>1.4</v>
      </c>
      <c r="L186" s="130"/>
      <c r="M186" s="130"/>
      <c r="N186" s="130"/>
      <c r="O186" s="130"/>
      <c r="P186" s="130"/>
      <c r="Q186" s="130"/>
      <c r="R186" s="130"/>
      <c r="S186" s="132"/>
      <c r="T186" s="133"/>
      <c r="U186" s="130"/>
      <c r="V186" s="130"/>
      <c r="W186" s="130"/>
      <c r="X186" s="130"/>
      <c r="Y186" s="130"/>
      <c r="Z186" s="130"/>
      <c r="AA186" s="134"/>
      <c r="AT186" s="135" t="s">
        <v>163</v>
      </c>
      <c r="AU186" s="135" t="s">
        <v>74</v>
      </c>
      <c r="AV186" s="135" t="s">
        <v>74</v>
      </c>
      <c r="AW186" s="135" t="s">
        <v>129</v>
      </c>
      <c r="AX186" s="135" t="s">
        <v>66</v>
      </c>
      <c r="AY186" s="135" t="s">
        <v>153</v>
      </c>
    </row>
    <row r="187" spans="2:51" s="6" customFormat="1" ht="15.75" customHeight="1">
      <c r="B187" s="123"/>
      <c r="C187" s="124"/>
      <c r="D187" s="124"/>
      <c r="E187" s="124"/>
      <c r="F187" s="194" t="s">
        <v>273</v>
      </c>
      <c r="G187" s="194"/>
      <c r="H187" s="194"/>
      <c r="I187" s="19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5"/>
      <c r="T187" s="126"/>
      <c r="U187" s="124"/>
      <c r="V187" s="124"/>
      <c r="W187" s="124"/>
      <c r="X187" s="124"/>
      <c r="Y187" s="124"/>
      <c r="Z187" s="124"/>
      <c r="AA187" s="127"/>
      <c r="AT187" s="128" t="s">
        <v>163</v>
      </c>
      <c r="AU187" s="128" t="s">
        <v>74</v>
      </c>
      <c r="AV187" s="128" t="s">
        <v>17</v>
      </c>
      <c r="AW187" s="128" t="s">
        <v>129</v>
      </c>
      <c r="AX187" s="128" t="s">
        <v>66</v>
      </c>
      <c r="AY187" s="128" t="s">
        <v>153</v>
      </c>
    </row>
    <row r="188" spans="2:51" s="6" customFormat="1" ht="15.75" customHeight="1">
      <c r="B188" s="129"/>
      <c r="C188" s="130"/>
      <c r="D188" s="130"/>
      <c r="E188" s="130"/>
      <c r="F188" s="195" t="s">
        <v>274</v>
      </c>
      <c r="G188" s="195"/>
      <c r="H188" s="195"/>
      <c r="I188" s="195"/>
      <c r="J188" s="130"/>
      <c r="K188" s="131">
        <v>2.25</v>
      </c>
      <c r="L188" s="130"/>
      <c r="M188" s="130"/>
      <c r="N188" s="130"/>
      <c r="O188" s="130"/>
      <c r="P188" s="130"/>
      <c r="Q188" s="130"/>
      <c r="R188" s="130"/>
      <c r="S188" s="132"/>
      <c r="T188" s="133"/>
      <c r="U188" s="130"/>
      <c r="V188" s="130"/>
      <c r="W188" s="130"/>
      <c r="X188" s="130"/>
      <c r="Y188" s="130"/>
      <c r="Z188" s="130"/>
      <c r="AA188" s="134"/>
      <c r="AT188" s="135" t="s">
        <v>163</v>
      </c>
      <c r="AU188" s="135" t="s">
        <v>74</v>
      </c>
      <c r="AV188" s="135" t="s">
        <v>74</v>
      </c>
      <c r="AW188" s="135" t="s">
        <v>129</v>
      </c>
      <c r="AX188" s="135" t="s">
        <v>66</v>
      </c>
      <c r="AY188" s="135" t="s">
        <v>153</v>
      </c>
    </row>
    <row r="189" spans="2:51" s="6" customFormat="1" ht="15.75" customHeight="1">
      <c r="B189" s="123"/>
      <c r="C189" s="124"/>
      <c r="D189" s="124"/>
      <c r="E189" s="124"/>
      <c r="F189" s="194" t="s">
        <v>275</v>
      </c>
      <c r="G189" s="194"/>
      <c r="H189" s="194"/>
      <c r="I189" s="19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5"/>
      <c r="T189" s="126"/>
      <c r="U189" s="124"/>
      <c r="V189" s="124"/>
      <c r="W189" s="124"/>
      <c r="X189" s="124"/>
      <c r="Y189" s="124"/>
      <c r="Z189" s="124"/>
      <c r="AA189" s="127"/>
      <c r="AT189" s="128" t="s">
        <v>163</v>
      </c>
      <c r="AU189" s="128" t="s">
        <v>74</v>
      </c>
      <c r="AV189" s="128" t="s">
        <v>17</v>
      </c>
      <c r="AW189" s="128" t="s">
        <v>129</v>
      </c>
      <c r="AX189" s="128" t="s">
        <v>66</v>
      </c>
      <c r="AY189" s="128" t="s">
        <v>153</v>
      </c>
    </row>
    <row r="190" spans="2:51" s="6" customFormat="1" ht="15.75" customHeight="1">
      <c r="B190" s="129"/>
      <c r="C190" s="130"/>
      <c r="D190" s="130"/>
      <c r="E190" s="130"/>
      <c r="F190" s="195" t="s">
        <v>276</v>
      </c>
      <c r="G190" s="195"/>
      <c r="H190" s="195"/>
      <c r="I190" s="195"/>
      <c r="J190" s="130"/>
      <c r="K190" s="131">
        <v>5.55</v>
      </c>
      <c r="L190" s="130"/>
      <c r="M190" s="130"/>
      <c r="N190" s="130"/>
      <c r="O190" s="130"/>
      <c r="P190" s="130"/>
      <c r="Q190" s="130"/>
      <c r="R190" s="130"/>
      <c r="S190" s="132"/>
      <c r="T190" s="133"/>
      <c r="U190" s="130"/>
      <c r="V190" s="130"/>
      <c r="W190" s="130"/>
      <c r="X190" s="130"/>
      <c r="Y190" s="130"/>
      <c r="Z190" s="130"/>
      <c r="AA190" s="134"/>
      <c r="AT190" s="135" t="s">
        <v>163</v>
      </c>
      <c r="AU190" s="135" t="s">
        <v>74</v>
      </c>
      <c r="AV190" s="135" t="s">
        <v>74</v>
      </c>
      <c r="AW190" s="135" t="s">
        <v>129</v>
      </c>
      <c r="AX190" s="135" t="s">
        <v>66</v>
      </c>
      <c r="AY190" s="135" t="s">
        <v>153</v>
      </c>
    </row>
    <row r="191" spans="2:51" s="6" customFormat="1" ht="15.75" customHeight="1">
      <c r="B191" s="123"/>
      <c r="C191" s="124"/>
      <c r="D191" s="124"/>
      <c r="E191" s="124"/>
      <c r="F191" s="194" t="s">
        <v>277</v>
      </c>
      <c r="G191" s="194"/>
      <c r="H191" s="194"/>
      <c r="I191" s="19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5"/>
      <c r="T191" s="126"/>
      <c r="U191" s="124"/>
      <c r="V191" s="124"/>
      <c r="W191" s="124"/>
      <c r="X191" s="124"/>
      <c r="Y191" s="124"/>
      <c r="Z191" s="124"/>
      <c r="AA191" s="127"/>
      <c r="AT191" s="128" t="s">
        <v>163</v>
      </c>
      <c r="AU191" s="128" t="s">
        <v>74</v>
      </c>
      <c r="AV191" s="128" t="s">
        <v>17</v>
      </c>
      <c r="AW191" s="128" t="s">
        <v>129</v>
      </c>
      <c r="AX191" s="128" t="s">
        <v>66</v>
      </c>
      <c r="AY191" s="128" t="s">
        <v>153</v>
      </c>
    </row>
    <row r="192" spans="2:51" s="6" customFormat="1" ht="15.75" customHeight="1">
      <c r="B192" s="129"/>
      <c r="C192" s="130"/>
      <c r="D192" s="130"/>
      <c r="E192" s="130"/>
      <c r="F192" s="195" t="s">
        <v>278</v>
      </c>
      <c r="G192" s="195"/>
      <c r="H192" s="195"/>
      <c r="I192" s="195"/>
      <c r="J192" s="130"/>
      <c r="K192" s="131">
        <v>3.575</v>
      </c>
      <c r="L192" s="130"/>
      <c r="M192" s="130"/>
      <c r="N192" s="130"/>
      <c r="O192" s="130"/>
      <c r="P192" s="130"/>
      <c r="Q192" s="130"/>
      <c r="R192" s="130"/>
      <c r="S192" s="132"/>
      <c r="T192" s="133"/>
      <c r="U192" s="130"/>
      <c r="V192" s="130"/>
      <c r="W192" s="130"/>
      <c r="X192" s="130"/>
      <c r="Y192" s="130"/>
      <c r="Z192" s="130"/>
      <c r="AA192" s="134"/>
      <c r="AT192" s="135" t="s">
        <v>163</v>
      </c>
      <c r="AU192" s="135" t="s">
        <v>74</v>
      </c>
      <c r="AV192" s="135" t="s">
        <v>74</v>
      </c>
      <c r="AW192" s="135" t="s">
        <v>129</v>
      </c>
      <c r="AX192" s="135" t="s">
        <v>66</v>
      </c>
      <c r="AY192" s="135" t="s">
        <v>153</v>
      </c>
    </row>
    <row r="193" spans="2:51" s="6" customFormat="1" ht="15.75" customHeight="1">
      <c r="B193" s="123"/>
      <c r="C193" s="124"/>
      <c r="D193" s="124"/>
      <c r="E193" s="124"/>
      <c r="F193" s="194" t="s">
        <v>279</v>
      </c>
      <c r="G193" s="194"/>
      <c r="H193" s="194"/>
      <c r="I193" s="19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5"/>
      <c r="T193" s="126"/>
      <c r="U193" s="124"/>
      <c r="V193" s="124"/>
      <c r="W193" s="124"/>
      <c r="X193" s="124"/>
      <c r="Y193" s="124"/>
      <c r="Z193" s="124"/>
      <c r="AA193" s="127"/>
      <c r="AT193" s="128" t="s">
        <v>163</v>
      </c>
      <c r="AU193" s="128" t="s">
        <v>74</v>
      </c>
      <c r="AV193" s="128" t="s">
        <v>17</v>
      </c>
      <c r="AW193" s="128" t="s">
        <v>129</v>
      </c>
      <c r="AX193" s="128" t="s">
        <v>66</v>
      </c>
      <c r="AY193" s="128" t="s">
        <v>153</v>
      </c>
    </row>
    <row r="194" spans="2:51" s="6" customFormat="1" ht="15.75" customHeight="1">
      <c r="B194" s="129"/>
      <c r="C194" s="130"/>
      <c r="D194" s="130"/>
      <c r="E194" s="130"/>
      <c r="F194" s="195" t="s">
        <v>280</v>
      </c>
      <c r="G194" s="195"/>
      <c r="H194" s="195"/>
      <c r="I194" s="195"/>
      <c r="J194" s="130"/>
      <c r="K194" s="131">
        <v>0.775</v>
      </c>
      <c r="L194" s="130"/>
      <c r="M194" s="130"/>
      <c r="N194" s="130"/>
      <c r="O194" s="130"/>
      <c r="P194" s="130"/>
      <c r="Q194" s="130"/>
      <c r="R194" s="130"/>
      <c r="S194" s="132"/>
      <c r="T194" s="133"/>
      <c r="U194" s="130"/>
      <c r="V194" s="130"/>
      <c r="W194" s="130"/>
      <c r="X194" s="130"/>
      <c r="Y194" s="130"/>
      <c r="Z194" s="130"/>
      <c r="AA194" s="134"/>
      <c r="AT194" s="135" t="s">
        <v>163</v>
      </c>
      <c r="AU194" s="135" t="s">
        <v>74</v>
      </c>
      <c r="AV194" s="135" t="s">
        <v>74</v>
      </c>
      <c r="AW194" s="135" t="s">
        <v>129</v>
      </c>
      <c r="AX194" s="135" t="s">
        <v>66</v>
      </c>
      <c r="AY194" s="135" t="s">
        <v>153</v>
      </c>
    </row>
    <row r="195" spans="2:51" s="6" customFormat="1" ht="15.75" customHeight="1">
      <c r="B195" s="123"/>
      <c r="C195" s="124"/>
      <c r="D195" s="124"/>
      <c r="E195" s="124"/>
      <c r="F195" s="194" t="s">
        <v>281</v>
      </c>
      <c r="G195" s="194"/>
      <c r="H195" s="194"/>
      <c r="I195" s="19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5"/>
      <c r="T195" s="126"/>
      <c r="U195" s="124"/>
      <c r="V195" s="124"/>
      <c r="W195" s="124"/>
      <c r="X195" s="124"/>
      <c r="Y195" s="124"/>
      <c r="Z195" s="124"/>
      <c r="AA195" s="127"/>
      <c r="AT195" s="128" t="s">
        <v>163</v>
      </c>
      <c r="AU195" s="128" t="s">
        <v>74</v>
      </c>
      <c r="AV195" s="128" t="s">
        <v>17</v>
      </c>
      <c r="AW195" s="128" t="s">
        <v>129</v>
      </c>
      <c r="AX195" s="128" t="s">
        <v>66</v>
      </c>
      <c r="AY195" s="128" t="s">
        <v>153</v>
      </c>
    </row>
    <row r="196" spans="2:51" s="6" customFormat="1" ht="15.75" customHeight="1">
      <c r="B196" s="129"/>
      <c r="C196" s="130"/>
      <c r="D196" s="130"/>
      <c r="E196" s="130"/>
      <c r="F196" s="195" t="s">
        <v>282</v>
      </c>
      <c r="G196" s="195"/>
      <c r="H196" s="195"/>
      <c r="I196" s="195"/>
      <c r="J196" s="130"/>
      <c r="K196" s="131">
        <v>1.025</v>
      </c>
      <c r="L196" s="130"/>
      <c r="M196" s="130"/>
      <c r="N196" s="130"/>
      <c r="O196" s="130"/>
      <c r="P196" s="130"/>
      <c r="Q196" s="130"/>
      <c r="R196" s="130"/>
      <c r="S196" s="132"/>
      <c r="T196" s="133"/>
      <c r="U196" s="130"/>
      <c r="V196" s="130"/>
      <c r="W196" s="130"/>
      <c r="X196" s="130"/>
      <c r="Y196" s="130"/>
      <c r="Z196" s="130"/>
      <c r="AA196" s="134"/>
      <c r="AT196" s="135" t="s">
        <v>163</v>
      </c>
      <c r="AU196" s="135" t="s">
        <v>74</v>
      </c>
      <c r="AV196" s="135" t="s">
        <v>74</v>
      </c>
      <c r="AW196" s="135" t="s">
        <v>129</v>
      </c>
      <c r="AX196" s="135" t="s">
        <v>66</v>
      </c>
      <c r="AY196" s="135" t="s">
        <v>153</v>
      </c>
    </row>
    <row r="197" spans="2:51" s="6" customFormat="1" ht="15.75" customHeight="1">
      <c r="B197" s="123"/>
      <c r="C197" s="124"/>
      <c r="D197" s="124"/>
      <c r="E197" s="124"/>
      <c r="F197" s="194" t="s">
        <v>283</v>
      </c>
      <c r="G197" s="194"/>
      <c r="H197" s="194"/>
      <c r="I197" s="19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5"/>
      <c r="T197" s="126"/>
      <c r="U197" s="124"/>
      <c r="V197" s="124"/>
      <c r="W197" s="124"/>
      <c r="X197" s="124"/>
      <c r="Y197" s="124"/>
      <c r="Z197" s="124"/>
      <c r="AA197" s="127"/>
      <c r="AT197" s="128" t="s">
        <v>163</v>
      </c>
      <c r="AU197" s="128" t="s">
        <v>74</v>
      </c>
      <c r="AV197" s="128" t="s">
        <v>17</v>
      </c>
      <c r="AW197" s="128" t="s">
        <v>129</v>
      </c>
      <c r="AX197" s="128" t="s">
        <v>66</v>
      </c>
      <c r="AY197" s="128" t="s">
        <v>153</v>
      </c>
    </row>
    <row r="198" spans="2:51" s="6" customFormat="1" ht="15.75" customHeight="1">
      <c r="B198" s="129"/>
      <c r="C198" s="130"/>
      <c r="D198" s="130"/>
      <c r="E198" s="130"/>
      <c r="F198" s="195" t="s">
        <v>284</v>
      </c>
      <c r="G198" s="195"/>
      <c r="H198" s="195"/>
      <c r="I198" s="195"/>
      <c r="J198" s="130"/>
      <c r="K198" s="131">
        <v>6.625</v>
      </c>
      <c r="L198" s="130"/>
      <c r="M198" s="130"/>
      <c r="N198" s="130"/>
      <c r="O198" s="130"/>
      <c r="P198" s="130"/>
      <c r="Q198" s="130"/>
      <c r="R198" s="130"/>
      <c r="S198" s="132"/>
      <c r="T198" s="133"/>
      <c r="U198" s="130"/>
      <c r="V198" s="130"/>
      <c r="W198" s="130"/>
      <c r="X198" s="130"/>
      <c r="Y198" s="130"/>
      <c r="Z198" s="130"/>
      <c r="AA198" s="134"/>
      <c r="AT198" s="135" t="s">
        <v>163</v>
      </c>
      <c r="AU198" s="135" t="s">
        <v>74</v>
      </c>
      <c r="AV198" s="135" t="s">
        <v>74</v>
      </c>
      <c r="AW198" s="135" t="s">
        <v>129</v>
      </c>
      <c r="AX198" s="135" t="s">
        <v>66</v>
      </c>
      <c r="AY198" s="135" t="s">
        <v>153</v>
      </c>
    </row>
    <row r="199" spans="2:51" s="6" customFormat="1" ht="27" customHeight="1">
      <c r="B199" s="129"/>
      <c r="C199" s="130"/>
      <c r="D199" s="130"/>
      <c r="E199" s="130"/>
      <c r="F199" s="195" t="s">
        <v>285</v>
      </c>
      <c r="G199" s="195"/>
      <c r="H199" s="195"/>
      <c r="I199" s="195"/>
      <c r="J199" s="130"/>
      <c r="K199" s="131">
        <v>2</v>
      </c>
      <c r="L199" s="130"/>
      <c r="M199" s="130"/>
      <c r="N199" s="130"/>
      <c r="O199" s="130"/>
      <c r="P199" s="130"/>
      <c r="Q199" s="130"/>
      <c r="R199" s="130"/>
      <c r="S199" s="132"/>
      <c r="T199" s="133"/>
      <c r="U199" s="130"/>
      <c r="V199" s="130"/>
      <c r="W199" s="130"/>
      <c r="X199" s="130"/>
      <c r="Y199" s="130"/>
      <c r="Z199" s="130"/>
      <c r="AA199" s="134"/>
      <c r="AT199" s="135" t="s">
        <v>163</v>
      </c>
      <c r="AU199" s="135" t="s">
        <v>74</v>
      </c>
      <c r="AV199" s="135" t="s">
        <v>74</v>
      </c>
      <c r="AW199" s="135" t="s">
        <v>129</v>
      </c>
      <c r="AX199" s="135" t="s">
        <v>66</v>
      </c>
      <c r="AY199" s="135" t="s">
        <v>153</v>
      </c>
    </row>
    <row r="200" spans="2:51" s="6" customFormat="1" ht="15.75" customHeight="1">
      <c r="B200" s="136"/>
      <c r="C200" s="137"/>
      <c r="D200" s="137"/>
      <c r="E200" s="137" t="s">
        <v>104</v>
      </c>
      <c r="F200" s="196" t="s">
        <v>169</v>
      </c>
      <c r="G200" s="196"/>
      <c r="H200" s="196"/>
      <c r="I200" s="196"/>
      <c r="J200" s="137"/>
      <c r="K200" s="138">
        <v>27.35</v>
      </c>
      <c r="L200" s="137"/>
      <c r="M200" s="137"/>
      <c r="N200" s="137"/>
      <c r="O200" s="137"/>
      <c r="P200" s="137"/>
      <c r="Q200" s="137"/>
      <c r="R200" s="137"/>
      <c r="S200" s="139"/>
      <c r="T200" s="140"/>
      <c r="U200" s="137"/>
      <c r="V200" s="137"/>
      <c r="W200" s="137"/>
      <c r="X200" s="137"/>
      <c r="Y200" s="137"/>
      <c r="Z200" s="137"/>
      <c r="AA200" s="141"/>
      <c r="AT200" s="142" t="s">
        <v>163</v>
      </c>
      <c r="AU200" s="142" t="s">
        <v>74</v>
      </c>
      <c r="AV200" s="142" t="s">
        <v>158</v>
      </c>
      <c r="AW200" s="142" t="s">
        <v>129</v>
      </c>
      <c r="AX200" s="142" t="s">
        <v>17</v>
      </c>
      <c r="AY200" s="142" t="s">
        <v>153</v>
      </c>
    </row>
    <row r="201" spans="2:65" s="6" customFormat="1" ht="27" customHeight="1">
      <c r="B201" s="21"/>
      <c r="C201" s="112" t="s">
        <v>286</v>
      </c>
      <c r="D201" s="112" t="s">
        <v>154</v>
      </c>
      <c r="E201" s="113" t="s">
        <v>287</v>
      </c>
      <c r="F201" s="190" t="s">
        <v>288</v>
      </c>
      <c r="G201" s="190"/>
      <c r="H201" s="190"/>
      <c r="I201" s="190"/>
      <c r="J201" s="115" t="s">
        <v>98</v>
      </c>
      <c r="K201" s="116">
        <v>5.47</v>
      </c>
      <c r="L201" s="191"/>
      <c r="M201" s="191"/>
      <c r="N201" s="192">
        <f>ROUND($L$201*$K$201,2)</f>
        <v>0</v>
      </c>
      <c r="O201" s="192"/>
      <c r="P201" s="192"/>
      <c r="Q201" s="192"/>
      <c r="R201" s="114" t="s">
        <v>157</v>
      </c>
      <c r="S201" s="40"/>
      <c r="T201" s="117"/>
      <c r="U201" s="118" t="s">
        <v>36</v>
      </c>
      <c r="V201" s="22"/>
      <c r="W201" s="22"/>
      <c r="X201" s="119">
        <v>0</v>
      </c>
      <c r="Y201" s="119">
        <f>$X$201*$K$201</f>
        <v>0</v>
      </c>
      <c r="Z201" s="119">
        <v>0</v>
      </c>
      <c r="AA201" s="120">
        <f>$Z$201*$K$201</f>
        <v>0</v>
      </c>
      <c r="AR201" s="74" t="s">
        <v>158</v>
      </c>
      <c r="AT201" s="74" t="s">
        <v>154</v>
      </c>
      <c r="AU201" s="74" t="s">
        <v>74</v>
      </c>
      <c r="AY201" s="6" t="s">
        <v>153</v>
      </c>
      <c r="BE201" s="121">
        <f>IF($U$201="základní",$N$201,0)</f>
        <v>0</v>
      </c>
      <c r="BF201" s="121">
        <f>IF($U$201="snížená",$N$201,0)</f>
        <v>0</v>
      </c>
      <c r="BG201" s="121">
        <f>IF($U$201="zákl. přenesená",$N$201,0)</f>
        <v>0</v>
      </c>
      <c r="BH201" s="121">
        <f>IF($U$201="sníž. přenesená",$N$201,0)</f>
        <v>0</v>
      </c>
      <c r="BI201" s="121">
        <f>IF($U$201="nulová",$N$201,0)</f>
        <v>0</v>
      </c>
      <c r="BJ201" s="74" t="s">
        <v>17</v>
      </c>
      <c r="BK201" s="121">
        <f>ROUND($L$201*$K$201,2)</f>
        <v>0</v>
      </c>
      <c r="BL201" s="74" t="s">
        <v>158</v>
      </c>
      <c r="BM201" s="74" t="s">
        <v>289</v>
      </c>
    </row>
    <row r="202" spans="2:47" s="6" customFormat="1" ht="16.5" customHeight="1">
      <c r="B202" s="21"/>
      <c r="C202" s="22"/>
      <c r="D202" s="22"/>
      <c r="E202" s="22"/>
      <c r="F202" s="193" t="s">
        <v>288</v>
      </c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3"/>
      <c r="R202" s="193"/>
      <c r="S202" s="40"/>
      <c r="T202" s="122"/>
      <c r="U202" s="22"/>
      <c r="V202" s="22"/>
      <c r="W202" s="22"/>
      <c r="X202" s="22"/>
      <c r="Y202" s="22"/>
      <c r="Z202" s="22"/>
      <c r="AA202" s="49"/>
      <c r="AT202" s="6" t="s">
        <v>161</v>
      </c>
      <c r="AU202" s="6" t="s">
        <v>74</v>
      </c>
    </row>
    <row r="203" spans="2:51" s="6" customFormat="1" ht="15.75" customHeight="1">
      <c r="B203" s="129"/>
      <c r="C203" s="130"/>
      <c r="D203" s="130"/>
      <c r="E203" s="130"/>
      <c r="F203" s="195" t="s">
        <v>290</v>
      </c>
      <c r="G203" s="195"/>
      <c r="H203" s="195"/>
      <c r="I203" s="195"/>
      <c r="J203" s="130"/>
      <c r="K203" s="131">
        <v>5.47</v>
      </c>
      <c r="L203" s="130"/>
      <c r="M203" s="130"/>
      <c r="N203" s="130"/>
      <c r="O203" s="130"/>
      <c r="P203" s="130"/>
      <c r="Q203" s="130"/>
      <c r="R203" s="130"/>
      <c r="S203" s="132"/>
      <c r="T203" s="133"/>
      <c r="U203" s="130"/>
      <c r="V203" s="130"/>
      <c r="W203" s="130"/>
      <c r="X203" s="130"/>
      <c r="Y203" s="130"/>
      <c r="Z203" s="130"/>
      <c r="AA203" s="134"/>
      <c r="AT203" s="135" t="s">
        <v>163</v>
      </c>
      <c r="AU203" s="135" t="s">
        <v>74</v>
      </c>
      <c r="AV203" s="135" t="s">
        <v>74</v>
      </c>
      <c r="AW203" s="135" t="s">
        <v>129</v>
      </c>
      <c r="AX203" s="135" t="s">
        <v>17</v>
      </c>
      <c r="AY203" s="135" t="s">
        <v>153</v>
      </c>
    </row>
    <row r="204" spans="2:65" s="6" customFormat="1" ht="27" customHeight="1">
      <c r="B204" s="21"/>
      <c r="C204" s="112" t="s">
        <v>291</v>
      </c>
      <c r="D204" s="112" t="s">
        <v>154</v>
      </c>
      <c r="E204" s="113" t="s">
        <v>292</v>
      </c>
      <c r="F204" s="190" t="s">
        <v>293</v>
      </c>
      <c r="G204" s="190"/>
      <c r="H204" s="190"/>
      <c r="I204" s="190"/>
      <c r="J204" s="115" t="s">
        <v>98</v>
      </c>
      <c r="K204" s="116">
        <v>57.76</v>
      </c>
      <c r="L204" s="191"/>
      <c r="M204" s="191"/>
      <c r="N204" s="192">
        <f>ROUND($L$204*$K$204,2)</f>
        <v>0</v>
      </c>
      <c r="O204" s="192"/>
      <c r="P204" s="192"/>
      <c r="Q204" s="192"/>
      <c r="R204" s="114" t="s">
        <v>157</v>
      </c>
      <c r="S204" s="40"/>
      <c r="T204" s="117"/>
      <c r="U204" s="118" t="s">
        <v>36</v>
      </c>
      <c r="V204" s="22"/>
      <c r="W204" s="22"/>
      <c r="X204" s="119">
        <v>0</v>
      </c>
      <c r="Y204" s="119">
        <f>$X$204*$K$204</f>
        <v>0</v>
      </c>
      <c r="Z204" s="119">
        <v>0</v>
      </c>
      <c r="AA204" s="120">
        <f>$Z$204*$K$204</f>
        <v>0</v>
      </c>
      <c r="AR204" s="74" t="s">
        <v>158</v>
      </c>
      <c r="AT204" s="74" t="s">
        <v>154</v>
      </c>
      <c r="AU204" s="74" t="s">
        <v>74</v>
      </c>
      <c r="AY204" s="6" t="s">
        <v>153</v>
      </c>
      <c r="BE204" s="121">
        <f>IF($U$204="základní",$N$204,0)</f>
        <v>0</v>
      </c>
      <c r="BF204" s="121">
        <f>IF($U$204="snížená",$N$204,0)</f>
        <v>0</v>
      </c>
      <c r="BG204" s="121">
        <f>IF($U$204="zákl. přenesená",$N$204,0)</f>
        <v>0</v>
      </c>
      <c r="BH204" s="121">
        <f>IF($U$204="sníž. přenesená",$N$204,0)</f>
        <v>0</v>
      </c>
      <c r="BI204" s="121">
        <f>IF($U$204="nulová",$N$204,0)</f>
        <v>0</v>
      </c>
      <c r="BJ204" s="74" t="s">
        <v>17</v>
      </c>
      <c r="BK204" s="121">
        <f>ROUND($L$204*$K$204,2)</f>
        <v>0</v>
      </c>
      <c r="BL204" s="74" t="s">
        <v>158</v>
      </c>
      <c r="BM204" s="74" t="s">
        <v>294</v>
      </c>
    </row>
    <row r="205" spans="2:47" s="6" customFormat="1" ht="16.5" customHeight="1">
      <c r="B205" s="21"/>
      <c r="C205" s="22"/>
      <c r="D205" s="22"/>
      <c r="E205" s="22"/>
      <c r="F205" s="193" t="s">
        <v>295</v>
      </c>
      <c r="G205" s="193"/>
      <c r="H205" s="193"/>
      <c r="I205" s="193"/>
      <c r="J205" s="193"/>
      <c r="K205" s="193"/>
      <c r="L205" s="193"/>
      <c r="M205" s="193"/>
      <c r="N205" s="193"/>
      <c r="O205" s="193"/>
      <c r="P205" s="193"/>
      <c r="Q205" s="193"/>
      <c r="R205" s="193"/>
      <c r="S205" s="40"/>
      <c r="T205" s="122"/>
      <c r="U205" s="22"/>
      <c r="V205" s="22"/>
      <c r="W205" s="22"/>
      <c r="X205" s="22"/>
      <c r="Y205" s="22"/>
      <c r="Z205" s="22"/>
      <c r="AA205" s="49"/>
      <c r="AT205" s="6" t="s">
        <v>161</v>
      </c>
      <c r="AU205" s="6" t="s">
        <v>74</v>
      </c>
    </row>
    <row r="206" spans="2:51" s="6" customFormat="1" ht="15.75" customHeight="1">
      <c r="B206" s="129"/>
      <c r="C206" s="130"/>
      <c r="D206" s="130"/>
      <c r="E206" s="130"/>
      <c r="F206" s="195" t="s">
        <v>296</v>
      </c>
      <c r="G206" s="195"/>
      <c r="H206" s="195"/>
      <c r="I206" s="195"/>
      <c r="J206" s="130"/>
      <c r="K206" s="131">
        <v>4</v>
      </c>
      <c r="L206" s="130"/>
      <c r="M206" s="130"/>
      <c r="N206" s="130"/>
      <c r="O206" s="130"/>
      <c r="P206" s="130"/>
      <c r="Q206" s="130"/>
      <c r="R206" s="130"/>
      <c r="S206" s="132"/>
      <c r="T206" s="133"/>
      <c r="U206" s="130"/>
      <c r="V206" s="130"/>
      <c r="W206" s="130"/>
      <c r="X206" s="130"/>
      <c r="Y206" s="130"/>
      <c r="Z206" s="130"/>
      <c r="AA206" s="134"/>
      <c r="AT206" s="135" t="s">
        <v>163</v>
      </c>
      <c r="AU206" s="135" t="s">
        <v>74</v>
      </c>
      <c r="AV206" s="135" t="s">
        <v>74</v>
      </c>
      <c r="AW206" s="135" t="s">
        <v>129</v>
      </c>
      <c r="AX206" s="135" t="s">
        <v>66</v>
      </c>
      <c r="AY206" s="135" t="s">
        <v>153</v>
      </c>
    </row>
    <row r="207" spans="2:51" s="6" customFormat="1" ht="15.75" customHeight="1">
      <c r="B207" s="129"/>
      <c r="C207" s="130"/>
      <c r="D207" s="130"/>
      <c r="E207" s="130"/>
      <c r="F207" s="195" t="s">
        <v>297</v>
      </c>
      <c r="G207" s="195"/>
      <c r="H207" s="195"/>
      <c r="I207" s="195"/>
      <c r="J207" s="130"/>
      <c r="K207" s="131">
        <v>34.58</v>
      </c>
      <c r="L207" s="130"/>
      <c r="M207" s="130"/>
      <c r="N207" s="130"/>
      <c r="O207" s="130"/>
      <c r="P207" s="130"/>
      <c r="Q207" s="130"/>
      <c r="R207" s="130"/>
      <c r="S207" s="132"/>
      <c r="T207" s="133"/>
      <c r="U207" s="130"/>
      <c r="V207" s="130"/>
      <c r="W207" s="130"/>
      <c r="X207" s="130"/>
      <c r="Y207" s="130"/>
      <c r="Z207" s="130"/>
      <c r="AA207" s="134"/>
      <c r="AT207" s="135" t="s">
        <v>163</v>
      </c>
      <c r="AU207" s="135" t="s">
        <v>74</v>
      </c>
      <c r="AV207" s="135" t="s">
        <v>74</v>
      </c>
      <c r="AW207" s="135" t="s">
        <v>129</v>
      </c>
      <c r="AX207" s="135" t="s">
        <v>66</v>
      </c>
      <c r="AY207" s="135" t="s">
        <v>153</v>
      </c>
    </row>
    <row r="208" spans="2:51" s="6" customFormat="1" ht="15.75" customHeight="1">
      <c r="B208" s="129"/>
      <c r="C208" s="130"/>
      <c r="D208" s="130"/>
      <c r="E208" s="130"/>
      <c r="F208" s="195" t="s">
        <v>298</v>
      </c>
      <c r="G208" s="195"/>
      <c r="H208" s="195"/>
      <c r="I208" s="195"/>
      <c r="J208" s="130"/>
      <c r="K208" s="131">
        <v>6.3</v>
      </c>
      <c r="L208" s="130"/>
      <c r="M208" s="130"/>
      <c r="N208" s="130"/>
      <c r="O208" s="130"/>
      <c r="P208" s="130"/>
      <c r="Q208" s="130"/>
      <c r="R208" s="130"/>
      <c r="S208" s="132"/>
      <c r="T208" s="133"/>
      <c r="U208" s="130"/>
      <c r="V208" s="130"/>
      <c r="W208" s="130"/>
      <c r="X208" s="130"/>
      <c r="Y208" s="130"/>
      <c r="Z208" s="130"/>
      <c r="AA208" s="134"/>
      <c r="AT208" s="135" t="s">
        <v>163</v>
      </c>
      <c r="AU208" s="135" t="s">
        <v>74</v>
      </c>
      <c r="AV208" s="135" t="s">
        <v>74</v>
      </c>
      <c r="AW208" s="135" t="s">
        <v>129</v>
      </c>
      <c r="AX208" s="135" t="s">
        <v>66</v>
      </c>
      <c r="AY208" s="135" t="s">
        <v>153</v>
      </c>
    </row>
    <row r="209" spans="2:51" s="6" customFormat="1" ht="15.75" customHeight="1">
      <c r="B209" s="129"/>
      <c r="C209" s="130"/>
      <c r="D209" s="130"/>
      <c r="E209" s="130"/>
      <c r="F209" s="195" t="s">
        <v>299</v>
      </c>
      <c r="G209" s="195"/>
      <c r="H209" s="195"/>
      <c r="I209" s="195"/>
      <c r="J209" s="130"/>
      <c r="K209" s="131">
        <v>3.15</v>
      </c>
      <c r="L209" s="130"/>
      <c r="M209" s="130"/>
      <c r="N209" s="130"/>
      <c r="O209" s="130"/>
      <c r="P209" s="130"/>
      <c r="Q209" s="130"/>
      <c r="R209" s="130"/>
      <c r="S209" s="132"/>
      <c r="T209" s="133"/>
      <c r="U209" s="130"/>
      <c r="V209" s="130"/>
      <c r="W209" s="130"/>
      <c r="X209" s="130"/>
      <c r="Y209" s="130"/>
      <c r="Z209" s="130"/>
      <c r="AA209" s="134"/>
      <c r="AT209" s="135" t="s">
        <v>163</v>
      </c>
      <c r="AU209" s="135" t="s">
        <v>74</v>
      </c>
      <c r="AV209" s="135" t="s">
        <v>74</v>
      </c>
      <c r="AW209" s="135" t="s">
        <v>129</v>
      </c>
      <c r="AX209" s="135" t="s">
        <v>66</v>
      </c>
      <c r="AY209" s="135" t="s">
        <v>153</v>
      </c>
    </row>
    <row r="210" spans="2:51" s="6" customFormat="1" ht="15.75" customHeight="1">
      <c r="B210" s="129"/>
      <c r="C210" s="130"/>
      <c r="D210" s="130"/>
      <c r="E210" s="130"/>
      <c r="F210" s="195" t="s">
        <v>300</v>
      </c>
      <c r="G210" s="195"/>
      <c r="H210" s="195"/>
      <c r="I210" s="195"/>
      <c r="J210" s="130"/>
      <c r="K210" s="131">
        <v>2.73</v>
      </c>
      <c r="L210" s="130"/>
      <c r="M210" s="130"/>
      <c r="N210" s="130"/>
      <c r="O210" s="130"/>
      <c r="P210" s="130"/>
      <c r="Q210" s="130"/>
      <c r="R210" s="130"/>
      <c r="S210" s="132"/>
      <c r="T210" s="133"/>
      <c r="U210" s="130"/>
      <c r="V210" s="130"/>
      <c r="W210" s="130"/>
      <c r="X210" s="130"/>
      <c r="Y210" s="130"/>
      <c r="Z210" s="130"/>
      <c r="AA210" s="134"/>
      <c r="AT210" s="135" t="s">
        <v>163</v>
      </c>
      <c r="AU210" s="135" t="s">
        <v>74</v>
      </c>
      <c r="AV210" s="135" t="s">
        <v>74</v>
      </c>
      <c r="AW210" s="135" t="s">
        <v>129</v>
      </c>
      <c r="AX210" s="135" t="s">
        <v>66</v>
      </c>
      <c r="AY210" s="135" t="s">
        <v>153</v>
      </c>
    </row>
    <row r="211" spans="2:51" s="6" customFormat="1" ht="15.75" customHeight="1">
      <c r="B211" s="129"/>
      <c r="C211" s="130"/>
      <c r="D211" s="130"/>
      <c r="E211" s="130"/>
      <c r="F211" s="195" t="s">
        <v>301</v>
      </c>
      <c r="G211" s="195"/>
      <c r="H211" s="195"/>
      <c r="I211" s="195"/>
      <c r="J211" s="130"/>
      <c r="K211" s="131">
        <v>7</v>
      </c>
      <c r="L211" s="130"/>
      <c r="M211" s="130"/>
      <c r="N211" s="130"/>
      <c r="O211" s="130"/>
      <c r="P211" s="130"/>
      <c r="Q211" s="130"/>
      <c r="R211" s="130"/>
      <c r="S211" s="132"/>
      <c r="T211" s="133"/>
      <c r="U211" s="130"/>
      <c r="V211" s="130"/>
      <c r="W211" s="130"/>
      <c r="X211" s="130"/>
      <c r="Y211" s="130"/>
      <c r="Z211" s="130"/>
      <c r="AA211" s="134"/>
      <c r="AT211" s="135" t="s">
        <v>163</v>
      </c>
      <c r="AU211" s="135" t="s">
        <v>74</v>
      </c>
      <c r="AV211" s="135" t="s">
        <v>74</v>
      </c>
      <c r="AW211" s="135" t="s">
        <v>129</v>
      </c>
      <c r="AX211" s="135" t="s">
        <v>66</v>
      </c>
      <c r="AY211" s="135" t="s">
        <v>153</v>
      </c>
    </row>
    <row r="212" spans="2:51" s="6" customFormat="1" ht="15.75" customHeight="1">
      <c r="B212" s="136"/>
      <c r="C212" s="137"/>
      <c r="D212" s="137"/>
      <c r="E212" s="137" t="s">
        <v>117</v>
      </c>
      <c r="F212" s="196" t="s">
        <v>169</v>
      </c>
      <c r="G212" s="196"/>
      <c r="H212" s="196"/>
      <c r="I212" s="196"/>
      <c r="J212" s="137"/>
      <c r="K212" s="138">
        <v>57.76</v>
      </c>
      <c r="L212" s="137"/>
      <c r="M212" s="137"/>
      <c r="N212" s="137"/>
      <c r="O212" s="137"/>
      <c r="P212" s="137"/>
      <c r="Q212" s="137"/>
      <c r="R212" s="137"/>
      <c r="S212" s="139"/>
      <c r="T212" s="140"/>
      <c r="U212" s="137"/>
      <c r="V212" s="137"/>
      <c r="W212" s="137"/>
      <c r="X212" s="137"/>
      <c r="Y212" s="137"/>
      <c r="Z212" s="137"/>
      <c r="AA212" s="141"/>
      <c r="AT212" s="142" t="s">
        <v>163</v>
      </c>
      <c r="AU212" s="142" t="s">
        <v>74</v>
      </c>
      <c r="AV212" s="142" t="s">
        <v>158</v>
      </c>
      <c r="AW212" s="142" t="s">
        <v>129</v>
      </c>
      <c r="AX212" s="142" t="s">
        <v>17</v>
      </c>
      <c r="AY212" s="142" t="s">
        <v>153</v>
      </c>
    </row>
    <row r="213" spans="2:65" s="6" customFormat="1" ht="27" customHeight="1">
      <c r="B213" s="21"/>
      <c r="C213" s="112" t="s">
        <v>302</v>
      </c>
      <c r="D213" s="112" t="s">
        <v>154</v>
      </c>
      <c r="E213" s="113" t="s">
        <v>303</v>
      </c>
      <c r="F213" s="190" t="s">
        <v>304</v>
      </c>
      <c r="G213" s="190"/>
      <c r="H213" s="190"/>
      <c r="I213" s="190"/>
      <c r="J213" s="115" t="s">
        <v>98</v>
      </c>
      <c r="K213" s="116">
        <v>11.552</v>
      </c>
      <c r="L213" s="191"/>
      <c r="M213" s="191"/>
      <c r="N213" s="192">
        <f>ROUND($L$213*$K$213,2)</f>
        <v>0</v>
      </c>
      <c r="O213" s="192"/>
      <c r="P213" s="192"/>
      <c r="Q213" s="192"/>
      <c r="R213" s="114" t="s">
        <v>157</v>
      </c>
      <c r="S213" s="40"/>
      <c r="T213" s="117"/>
      <c r="U213" s="118" t="s">
        <v>36</v>
      </c>
      <c r="V213" s="22"/>
      <c r="W213" s="22"/>
      <c r="X213" s="119">
        <v>0</v>
      </c>
      <c r="Y213" s="119">
        <f>$X$213*$K$213</f>
        <v>0</v>
      </c>
      <c r="Z213" s="119">
        <v>0</v>
      </c>
      <c r="AA213" s="120">
        <f>$Z$213*$K$213</f>
        <v>0</v>
      </c>
      <c r="AR213" s="74" t="s">
        <v>158</v>
      </c>
      <c r="AT213" s="74" t="s">
        <v>154</v>
      </c>
      <c r="AU213" s="74" t="s">
        <v>74</v>
      </c>
      <c r="AY213" s="6" t="s">
        <v>153</v>
      </c>
      <c r="BE213" s="121">
        <f>IF($U$213="základní",$N$213,0)</f>
        <v>0</v>
      </c>
      <c r="BF213" s="121">
        <f>IF($U$213="snížená",$N$213,0)</f>
        <v>0</v>
      </c>
      <c r="BG213" s="121">
        <f>IF($U$213="zákl. přenesená",$N$213,0)</f>
        <v>0</v>
      </c>
      <c r="BH213" s="121">
        <f>IF($U$213="sníž. přenesená",$N$213,0)</f>
        <v>0</v>
      </c>
      <c r="BI213" s="121">
        <f>IF($U$213="nulová",$N$213,0)</f>
        <v>0</v>
      </c>
      <c r="BJ213" s="74" t="s">
        <v>17</v>
      </c>
      <c r="BK213" s="121">
        <f>ROUND($L$213*$K$213,2)</f>
        <v>0</v>
      </c>
      <c r="BL213" s="74" t="s">
        <v>158</v>
      </c>
      <c r="BM213" s="74" t="s">
        <v>305</v>
      </c>
    </row>
    <row r="214" spans="2:47" s="6" customFormat="1" ht="16.5" customHeight="1">
      <c r="B214" s="21"/>
      <c r="C214" s="22"/>
      <c r="D214" s="22"/>
      <c r="E214" s="22"/>
      <c r="F214" s="193" t="s">
        <v>304</v>
      </c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3"/>
      <c r="R214" s="193"/>
      <c r="S214" s="40"/>
      <c r="T214" s="122"/>
      <c r="U214" s="22"/>
      <c r="V214" s="22"/>
      <c r="W214" s="22"/>
      <c r="X214" s="22"/>
      <c r="Y214" s="22"/>
      <c r="Z214" s="22"/>
      <c r="AA214" s="49"/>
      <c r="AT214" s="6" t="s">
        <v>161</v>
      </c>
      <c r="AU214" s="6" t="s">
        <v>74</v>
      </c>
    </row>
    <row r="215" spans="2:51" s="6" customFormat="1" ht="15.75" customHeight="1">
      <c r="B215" s="129"/>
      <c r="C215" s="130"/>
      <c r="D215" s="130"/>
      <c r="E215" s="130"/>
      <c r="F215" s="195" t="s">
        <v>306</v>
      </c>
      <c r="G215" s="195"/>
      <c r="H215" s="195"/>
      <c r="I215" s="195"/>
      <c r="J215" s="130"/>
      <c r="K215" s="131">
        <v>11.552</v>
      </c>
      <c r="L215" s="130"/>
      <c r="M215" s="130"/>
      <c r="N215" s="130"/>
      <c r="O215" s="130"/>
      <c r="P215" s="130"/>
      <c r="Q215" s="130"/>
      <c r="R215" s="130"/>
      <c r="S215" s="132"/>
      <c r="T215" s="133"/>
      <c r="U215" s="130"/>
      <c r="V215" s="130"/>
      <c r="W215" s="130"/>
      <c r="X215" s="130"/>
      <c r="Y215" s="130"/>
      <c r="Z215" s="130"/>
      <c r="AA215" s="134"/>
      <c r="AT215" s="135" t="s">
        <v>163</v>
      </c>
      <c r="AU215" s="135" t="s">
        <v>74</v>
      </c>
      <c r="AV215" s="135" t="s">
        <v>74</v>
      </c>
      <c r="AW215" s="135" t="s">
        <v>129</v>
      </c>
      <c r="AX215" s="135" t="s">
        <v>17</v>
      </c>
      <c r="AY215" s="135" t="s">
        <v>153</v>
      </c>
    </row>
    <row r="216" spans="2:65" s="6" customFormat="1" ht="27" customHeight="1">
      <c r="B216" s="21"/>
      <c r="C216" s="112" t="s">
        <v>307</v>
      </c>
      <c r="D216" s="112" t="s">
        <v>154</v>
      </c>
      <c r="E216" s="113" t="s">
        <v>308</v>
      </c>
      <c r="F216" s="190" t="s">
        <v>309</v>
      </c>
      <c r="G216" s="190"/>
      <c r="H216" s="190"/>
      <c r="I216" s="190"/>
      <c r="J216" s="115" t="s">
        <v>98</v>
      </c>
      <c r="K216" s="116">
        <v>57.76</v>
      </c>
      <c r="L216" s="191"/>
      <c r="M216" s="191"/>
      <c r="N216" s="192">
        <f>ROUND($L$216*$K$216,2)</f>
        <v>0</v>
      </c>
      <c r="O216" s="192"/>
      <c r="P216" s="192"/>
      <c r="Q216" s="192"/>
      <c r="R216" s="114" t="s">
        <v>157</v>
      </c>
      <c r="S216" s="40"/>
      <c r="T216" s="117"/>
      <c r="U216" s="118" t="s">
        <v>36</v>
      </c>
      <c r="V216" s="22"/>
      <c r="W216" s="22"/>
      <c r="X216" s="119">
        <v>0</v>
      </c>
      <c r="Y216" s="119">
        <f>$X$216*$K$216</f>
        <v>0</v>
      </c>
      <c r="Z216" s="119">
        <v>0</v>
      </c>
      <c r="AA216" s="120">
        <f>$Z$216*$K$216</f>
        <v>0</v>
      </c>
      <c r="AR216" s="74" t="s">
        <v>158</v>
      </c>
      <c r="AT216" s="74" t="s">
        <v>154</v>
      </c>
      <c r="AU216" s="74" t="s">
        <v>74</v>
      </c>
      <c r="AY216" s="6" t="s">
        <v>153</v>
      </c>
      <c r="BE216" s="121">
        <f>IF($U$216="základní",$N$216,0)</f>
        <v>0</v>
      </c>
      <c r="BF216" s="121">
        <f>IF($U$216="snížená",$N$216,0)</f>
        <v>0</v>
      </c>
      <c r="BG216" s="121">
        <f>IF($U$216="zákl. přenesená",$N$216,0)</f>
        <v>0</v>
      </c>
      <c r="BH216" s="121">
        <f>IF($U$216="sníž. přenesená",$N$216,0)</f>
        <v>0</v>
      </c>
      <c r="BI216" s="121">
        <f>IF($U$216="nulová",$N$216,0)</f>
        <v>0</v>
      </c>
      <c r="BJ216" s="74" t="s">
        <v>17</v>
      </c>
      <c r="BK216" s="121">
        <f>ROUND($L$216*$K$216,2)</f>
        <v>0</v>
      </c>
      <c r="BL216" s="74" t="s">
        <v>158</v>
      </c>
      <c r="BM216" s="74" t="s">
        <v>310</v>
      </c>
    </row>
    <row r="217" spans="2:47" s="6" customFormat="1" ht="16.5" customHeight="1">
      <c r="B217" s="21"/>
      <c r="C217" s="22"/>
      <c r="D217" s="22"/>
      <c r="E217" s="22"/>
      <c r="F217" s="193" t="s">
        <v>309</v>
      </c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3"/>
      <c r="S217" s="40"/>
      <c r="T217" s="122"/>
      <c r="U217" s="22"/>
      <c r="V217" s="22"/>
      <c r="W217" s="22"/>
      <c r="X217" s="22"/>
      <c r="Y217" s="22"/>
      <c r="Z217" s="22"/>
      <c r="AA217" s="49"/>
      <c r="AT217" s="6" t="s">
        <v>161</v>
      </c>
      <c r="AU217" s="6" t="s">
        <v>74</v>
      </c>
    </row>
    <row r="218" spans="2:51" s="6" customFormat="1" ht="15.75" customHeight="1">
      <c r="B218" s="129"/>
      <c r="C218" s="130"/>
      <c r="D218" s="130"/>
      <c r="E218" s="130"/>
      <c r="F218" s="195" t="s">
        <v>117</v>
      </c>
      <c r="G218" s="195"/>
      <c r="H218" s="195"/>
      <c r="I218" s="195"/>
      <c r="J218" s="130"/>
      <c r="K218" s="131">
        <v>57.76</v>
      </c>
      <c r="L218" s="130"/>
      <c r="M218" s="130"/>
      <c r="N218" s="130"/>
      <c r="O218" s="130"/>
      <c r="P218" s="130"/>
      <c r="Q218" s="130"/>
      <c r="R218" s="130"/>
      <c r="S218" s="132"/>
      <c r="T218" s="133"/>
      <c r="U218" s="130"/>
      <c r="V218" s="130"/>
      <c r="W218" s="130"/>
      <c r="X218" s="130"/>
      <c r="Y218" s="130"/>
      <c r="Z218" s="130"/>
      <c r="AA218" s="134"/>
      <c r="AT218" s="135" t="s">
        <v>163</v>
      </c>
      <c r="AU218" s="135" t="s">
        <v>74</v>
      </c>
      <c r="AV218" s="135" t="s">
        <v>74</v>
      </c>
      <c r="AW218" s="135" t="s">
        <v>129</v>
      </c>
      <c r="AX218" s="135" t="s">
        <v>17</v>
      </c>
      <c r="AY218" s="135" t="s">
        <v>153</v>
      </c>
    </row>
    <row r="219" spans="2:65" s="6" customFormat="1" ht="27" customHeight="1">
      <c r="B219" s="21"/>
      <c r="C219" s="112" t="s">
        <v>8</v>
      </c>
      <c r="D219" s="112" t="s">
        <v>154</v>
      </c>
      <c r="E219" s="113" t="s">
        <v>311</v>
      </c>
      <c r="F219" s="190" t="s">
        <v>312</v>
      </c>
      <c r="G219" s="190"/>
      <c r="H219" s="190"/>
      <c r="I219" s="190"/>
      <c r="J219" s="115" t="s">
        <v>98</v>
      </c>
      <c r="K219" s="116">
        <v>101.2</v>
      </c>
      <c r="L219" s="191"/>
      <c r="M219" s="191"/>
      <c r="N219" s="192">
        <f>ROUND($L$219*$K$219,2)</f>
        <v>0</v>
      </c>
      <c r="O219" s="192"/>
      <c r="P219" s="192"/>
      <c r="Q219" s="192"/>
      <c r="R219" s="114" t="s">
        <v>157</v>
      </c>
      <c r="S219" s="40"/>
      <c r="T219" s="117"/>
      <c r="U219" s="118" t="s">
        <v>36</v>
      </c>
      <c r="V219" s="22"/>
      <c r="W219" s="22"/>
      <c r="X219" s="119">
        <v>0</v>
      </c>
      <c r="Y219" s="119">
        <f>$X$219*$K$219</f>
        <v>0</v>
      </c>
      <c r="Z219" s="119">
        <v>0</v>
      </c>
      <c r="AA219" s="120">
        <f>$Z$219*$K$219</f>
        <v>0</v>
      </c>
      <c r="AR219" s="74" t="s">
        <v>158</v>
      </c>
      <c r="AT219" s="74" t="s">
        <v>154</v>
      </c>
      <c r="AU219" s="74" t="s">
        <v>74</v>
      </c>
      <c r="AY219" s="6" t="s">
        <v>153</v>
      </c>
      <c r="BE219" s="121">
        <f>IF($U$219="základní",$N$219,0)</f>
        <v>0</v>
      </c>
      <c r="BF219" s="121">
        <f>IF($U$219="snížená",$N$219,0)</f>
        <v>0</v>
      </c>
      <c r="BG219" s="121">
        <f>IF($U$219="zákl. přenesená",$N$219,0)</f>
        <v>0</v>
      </c>
      <c r="BH219" s="121">
        <f>IF($U$219="sníž. přenesená",$N$219,0)</f>
        <v>0</v>
      </c>
      <c r="BI219" s="121">
        <f>IF($U$219="nulová",$N$219,0)</f>
        <v>0</v>
      </c>
      <c r="BJ219" s="74" t="s">
        <v>17</v>
      </c>
      <c r="BK219" s="121">
        <f>ROUND($L$219*$K$219,2)</f>
        <v>0</v>
      </c>
      <c r="BL219" s="74" t="s">
        <v>158</v>
      </c>
      <c r="BM219" s="74" t="s">
        <v>313</v>
      </c>
    </row>
    <row r="220" spans="2:47" s="6" customFormat="1" ht="27" customHeight="1">
      <c r="B220" s="21"/>
      <c r="C220" s="22"/>
      <c r="D220" s="22"/>
      <c r="E220" s="22"/>
      <c r="F220" s="193" t="s">
        <v>314</v>
      </c>
      <c r="G220" s="193"/>
      <c r="H220" s="193"/>
      <c r="I220" s="193"/>
      <c r="J220" s="193"/>
      <c r="K220" s="193"/>
      <c r="L220" s="193"/>
      <c r="M220" s="193"/>
      <c r="N220" s="193"/>
      <c r="O220" s="193"/>
      <c r="P220" s="193"/>
      <c r="Q220" s="193"/>
      <c r="R220" s="193"/>
      <c r="S220" s="40"/>
      <c r="T220" s="122"/>
      <c r="U220" s="22"/>
      <c r="V220" s="22"/>
      <c r="W220" s="22"/>
      <c r="X220" s="22"/>
      <c r="Y220" s="22"/>
      <c r="Z220" s="22"/>
      <c r="AA220" s="49"/>
      <c r="AT220" s="6" t="s">
        <v>161</v>
      </c>
      <c r="AU220" s="6" t="s">
        <v>74</v>
      </c>
    </row>
    <row r="221" spans="2:51" s="6" customFormat="1" ht="27" customHeight="1">
      <c r="B221" s="129"/>
      <c r="C221" s="130"/>
      <c r="D221" s="130"/>
      <c r="E221" s="130"/>
      <c r="F221" s="195" t="s">
        <v>315</v>
      </c>
      <c r="G221" s="195"/>
      <c r="H221" s="195"/>
      <c r="I221" s="195"/>
      <c r="J221" s="130"/>
      <c r="K221" s="131">
        <v>85.11</v>
      </c>
      <c r="L221" s="130"/>
      <c r="M221" s="130"/>
      <c r="N221" s="130"/>
      <c r="O221" s="130"/>
      <c r="P221" s="130"/>
      <c r="Q221" s="130"/>
      <c r="R221" s="130"/>
      <c r="S221" s="132"/>
      <c r="T221" s="133"/>
      <c r="U221" s="130"/>
      <c r="V221" s="130"/>
      <c r="W221" s="130"/>
      <c r="X221" s="130"/>
      <c r="Y221" s="130"/>
      <c r="Z221" s="130"/>
      <c r="AA221" s="134"/>
      <c r="AT221" s="135" t="s">
        <v>163</v>
      </c>
      <c r="AU221" s="135" t="s">
        <v>74</v>
      </c>
      <c r="AV221" s="135" t="s">
        <v>74</v>
      </c>
      <c r="AW221" s="135" t="s">
        <v>129</v>
      </c>
      <c r="AX221" s="135" t="s">
        <v>66</v>
      </c>
      <c r="AY221" s="135" t="s">
        <v>153</v>
      </c>
    </row>
    <row r="222" spans="2:51" s="6" customFormat="1" ht="27" customHeight="1">
      <c r="B222" s="129"/>
      <c r="C222" s="130"/>
      <c r="D222" s="130"/>
      <c r="E222" s="130" t="s">
        <v>110</v>
      </c>
      <c r="F222" s="195" t="s">
        <v>316</v>
      </c>
      <c r="G222" s="195"/>
      <c r="H222" s="195"/>
      <c r="I222" s="195"/>
      <c r="J222" s="130"/>
      <c r="K222" s="131">
        <v>16.09</v>
      </c>
      <c r="L222" s="130"/>
      <c r="M222" s="130"/>
      <c r="N222" s="130"/>
      <c r="O222" s="130"/>
      <c r="P222" s="130"/>
      <c r="Q222" s="130"/>
      <c r="R222" s="130"/>
      <c r="S222" s="132"/>
      <c r="T222" s="133"/>
      <c r="U222" s="130"/>
      <c r="V222" s="130"/>
      <c r="W222" s="130"/>
      <c r="X222" s="130"/>
      <c r="Y222" s="130"/>
      <c r="Z222" s="130"/>
      <c r="AA222" s="134"/>
      <c r="AT222" s="135" t="s">
        <v>163</v>
      </c>
      <c r="AU222" s="135" t="s">
        <v>74</v>
      </c>
      <c r="AV222" s="135" t="s">
        <v>74</v>
      </c>
      <c r="AW222" s="135" t="s">
        <v>129</v>
      </c>
      <c r="AX222" s="135" t="s">
        <v>66</v>
      </c>
      <c r="AY222" s="135" t="s">
        <v>153</v>
      </c>
    </row>
    <row r="223" spans="2:51" s="6" customFormat="1" ht="15.75" customHeight="1">
      <c r="B223" s="136"/>
      <c r="C223" s="137"/>
      <c r="D223" s="137"/>
      <c r="E223" s="137"/>
      <c r="F223" s="196" t="s">
        <v>169</v>
      </c>
      <c r="G223" s="196"/>
      <c r="H223" s="196"/>
      <c r="I223" s="196"/>
      <c r="J223" s="137"/>
      <c r="K223" s="138">
        <v>101.2</v>
      </c>
      <c r="L223" s="137"/>
      <c r="M223" s="137"/>
      <c r="N223" s="137"/>
      <c r="O223" s="137"/>
      <c r="P223" s="137"/>
      <c r="Q223" s="137"/>
      <c r="R223" s="137"/>
      <c r="S223" s="139"/>
      <c r="T223" s="140"/>
      <c r="U223" s="137"/>
      <c r="V223" s="137"/>
      <c r="W223" s="137"/>
      <c r="X223" s="137"/>
      <c r="Y223" s="137"/>
      <c r="Z223" s="137"/>
      <c r="AA223" s="141"/>
      <c r="AT223" s="142" t="s">
        <v>163</v>
      </c>
      <c r="AU223" s="142" t="s">
        <v>74</v>
      </c>
      <c r="AV223" s="142" t="s">
        <v>158</v>
      </c>
      <c r="AW223" s="142" t="s">
        <v>129</v>
      </c>
      <c r="AX223" s="142" t="s">
        <v>17</v>
      </c>
      <c r="AY223" s="142" t="s">
        <v>153</v>
      </c>
    </row>
    <row r="224" spans="2:65" s="6" customFormat="1" ht="15.75" customHeight="1">
      <c r="B224" s="21"/>
      <c r="C224" s="112" t="s">
        <v>317</v>
      </c>
      <c r="D224" s="112" t="s">
        <v>154</v>
      </c>
      <c r="E224" s="113" t="s">
        <v>318</v>
      </c>
      <c r="F224" s="190" t="s">
        <v>319</v>
      </c>
      <c r="G224" s="190"/>
      <c r="H224" s="190"/>
      <c r="I224" s="190"/>
      <c r="J224" s="115" t="s">
        <v>98</v>
      </c>
      <c r="K224" s="116">
        <v>16.09</v>
      </c>
      <c r="L224" s="191"/>
      <c r="M224" s="191"/>
      <c r="N224" s="192">
        <f>ROUND($L$224*$K$224,2)</f>
        <v>0</v>
      </c>
      <c r="O224" s="192"/>
      <c r="P224" s="192"/>
      <c r="Q224" s="192"/>
      <c r="R224" s="114" t="s">
        <v>157</v>
      </c>
      <c r="S224" s="40"/>
      <c r="T224" s="117"/>
      <c r="U224" s="118" t="s">
        <v>36</v>
      </c>
      <c r="V224" s="22"/>
      <c r="W224" s="22"/>
      <c r="X224" s="119">
        <v>0</v>
      </c>
      <c r="Y224" s="119">
        <f>$X$224*$K$224</f>
        <v>0</v>
      </c>
      <c r="Z224" s="119">
        <v>0</v>
      </c>
      <c r="AA224" s="120">
        <f>$Z$224*$K$224</f>
        <v>0</v>
      </c>
      <c r="AR224" s="74" t="s">
        <v>158</v>
      </c>
      <c r="AT224" s="74" t="s">
        <v>154</v>
      </c>
      <c r="AU224" s="74" t="s">
        <v>74</v>
      </c>
      <c r="AY224" s="6" t="s">
        <v>153</v>
      </c>
      <c r="BE224" s="121">
        <f>IF($U$224="základní",$N$224,0)</f>
        <v>0</v>
      </c>
      <c r="BF224" s="121">
        <f>IF($U$224="snížená",$N$224,0)</f>
        <v>0</v>
      </c>
      <c r="BG224" s="121">
        <f>IF($U$224="zákl. přenesená",$N$224,0)</f>
        <v>0</v>
      </c>
      <c r="BH224" s="121">
        <f>IF($U$224="sníž. přenesená",$N$224,0)</f>
        <v>0</v>
      </c>
      <c r="BI224" s="121">
        <f>IF($U$224="nulová",$N$224,0)</f>
        <v>0</v>
      </c>
      <c r="BJ224" s="74" t="s">
        <v>17</v>
      </c>
      <c r="BK224" s="121">
        <f>ROUND($L$224*$K$224,2)</f>
        <v>0</v>
      </c>
      <c r="BL224" s="74" t="s">
        <v>158</v>
      </c>
      <c r="BM224" s="74" t="s">
        <v>320</v>
      </c>
    </row>
    <row r="225" spans="2:47" s="6" customFormat="1" ht="16.5" customHeight="1">
      <c r="B225" s="21"/>
      <c r="C225" s="22"/>
      <c r="D225" s="22"/>
      <c r="E225" s="22"/>
      <c r="F225" s="193" t="s">
        <v>321</v>
      </c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3"/>
      <c r="S225" s="40"/>
      <c r="T225" s="122"/>
      <c r="U225" s="22"/>
      <c r="V225" s="22"/>
      <c r="W225" s="22"/>
      <c r="X225" s="22"/>
      <c r="Y225" s="22"/>
      <c r="Z225" s="22"/>
      <c r="AA225" s="49"/>
      <c r="AT225" s="6" t="s">
        <v>161</v>
      </c>
      <c r="AU225" s="6" t="s">
        <v>74</v>
      </c>
    </row>
    <row r="226" spans="2:51" s="6" customFormat="1" ht="15.75" customHeight="1">
      <c r="B226" s="129"/>
      <c r="C226" s="130"/>
      <c r="D226" s="130"/>
      <c r="E226" s="130"/>
      <c r="F226" s="195" t="s">
        <v>322</v>
      </c>
      <c r="G226" s="195"/>
      <c r="H226" s="195"/>
      <c r="I226" s="195"/>
      <c r="J226" s="130"/>
      <c r="K226" s="131">
        <v>16.09</v>
      </c>
      <c r="L226" s="130"/>
      <c r="M226" s="130"/>
      <c r="N226" s="130"/>
      <c r="O226" s="130"/>
      <c r="P226" s="130"/>
      <c r="Q226" s="130"/>
      <c r="R226" s="130"/>
      <c r="S226" s="132"/>
      <c r="T226" s="133"/>
      <c r="U226" s="130"/>
      <c r="V226" s="130"/>
      <c r="W226" s="130"/>
      <c r="X226" s="130"/>
      <c r="Y226" s="130"/>
      <c r="Z226" s="130"/>
      <c r="AA226" s="134"/>
      <c r="AT226" s="135" t="s">
        <v>163</v>
      </c>
      <c r="AU226" s="135" t="s">
        <v>74</v>
      </c>
      <c r="AV226" s="135" t="s">
        <v>74</v>
      </c>
      <c r="AW226" s="135" t="s">
        <v>129</v>
      </c>
      <c r="AX226" s="135" t="s">
        <v>17</v>
      </c>
      <c r="AY226" s="135" t="s">
        <v>153</v>
      </c>
    </row>
    <row r="227" spans="2:65" s="6" customFormat="1" ht="27" customHeight="1">
      <c r="B227" s="21"/>
      <c r="C227" s="112" t="s">
        <v>323</v>
      </c>
      <c r="D227" s="112" t="s">
        <v>154</v>
      </c>
      <c r="E227" s="113" t="s">
        <v>324</v>
      </c>
      <c r="F227" s="190" t="s">
        <v>325</v>
      </c>
      <c r="G227" s="190"/>
      <c r="H227" s="190"/>
      <c r="I227" s="190"/>
      <c r="J227" s="115" t="s">
        <v>98</v>
      </c>
      <c r="K227" s="116">
        <v>97</v>
      </c>
      <c r="L227" s="191"/>
      <c r="M227" s="191"/>
      <c r="N227" s="192">
        <f>ROUND($L$227*$K$227,2)</f>
        <v>0</v>
      </c>
      <c r="O227" s="192"/>
      <c r="P227" s="192"/>
      <c r="Q227" s="192"/>
      <c r="R227" s="114" t="s">
        <v>157</v>
      </c>
      <c r="S227" s="40"/>
      <c r="T227" s="117"/>
      <c r="U227" s="118" t="s">
        <v>36</v>
      </c>
      <c r="V227" s="22"/>
      <c r="W227" s="22"/>
      <c r="X227" s="119">
        <v>0</v>
      </c>
      <c r="Y227" s="119">
        <f>$X$227*$K$227</f>
        <v>0</v>
      </c>
      <c r="Z227" s="119">
        <v>0</v>
      </c>
      <c r="AA227" s="120">
        <f>$Z$227*$K$227</f>
        <v>0</v>
      </c>
      <c r="AR227" s="74" t="s">
        <v>158</v>
      </c>
      <c r="AT227" s="74" t="s">
        <v>154</v>
      </c>
      <c r="AU227" s="74" t="s">
        <v>74</v>
      </c>
      <c r="AY227" s="6" t="s">
        <v>153</v>
      </c>
      <c r="BE227" s="121">
        <f>IF($U$227="základní",$N$227,0)</f>
        <v>0</v>
      </c>
      <c r="BF227" s="121">
        <f>IF($U$227="snížená",$N$227,0)</f>
        <v>0</v>
      </c>
      <c r="BG227" s="121">
        <f>IF($U$227="zákl. přenesená",$N$227,0)</f>
        <v>0</v>
      </c>
      <c r="BH227" s="121">
        <f>IF($U$227="sníž. přenesená",$N$227,0)</f>
        <v>0</v>
      </c>
      <c r="BI227" s="121">
        <f>IF($U$227="nulová",$N$227,0)</f>
        <v>0</v>
      </c>
      <c r="BJ227" s="74" t="s">
        <v>17</v>
      </c>
      <c r="BK227" s="121">
        <f>ROUND($L$227*$K$227,2)</f>
        <v>0</v>
      </c>
      <c r="BL227" s="74" t="s">
        <v>158</v>
      </c>
      <c r="BM227" s="74" t="s">
        <v>326</v>
      </c>
    </row>
    <row r="228" spans="2:47" s="6" customFormat="1" ht="16.5" customHeight="1">
      <c r="B228" s="21"/>
      <c r="C228" s="22"/>
      <c r="D228" s="22"/>
      <c r="E228" s="22"/>
      <c r="F228" s="193" t="s">
        <v>325</v>
      </c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40"/>
      <c r="T228" s="122"/>
      <c r="U228" s="22"/>
      <c r="V228" s="22"/>
      <c r="W228" s="22"/>
      <c r="X228" s="22"/>
      <c r="Y228" s="22"/>
      <c r="Z228" s="22"/>
      <c r="AA228" s="49"/>
      <c r="AT228" s="6" t="s">
        <v>161</v>
      </c>
      <c r="AU228" s="6" t="s">
        <v>74</v>
      </c>
    </row>
    <row r="229" spans="2:51" s="6" customFormat="1" ht="27" customHeight="1">
      <c r="B229" s="129"/>
      <c r="C229" s="130"/>
      <c r="D229" s="130"/>
      <c r="E229" s="130" t="s">
        <v>100</v>
      </c>
      <c r="F229" s="195" t="s">
        <v>327</v>
      </c>
      <c r="G229" s="195"/>
      <c r="H229" s="195"/>
      <c r="I229" s="195"/>
      <c r="J229" s="130"/>
      <c r="K229" s="131">
        <v>97</v>
      </c>
      <c r="L229" s="130"/>
      <c r="M229" s="130"/>
      <c r="N229" s="130"/>
      <c r="O229" s="130"/>
      <c r="P229" s="130"/>
      <c r="Q229" s="130"/>
      <c r="R229" s="130"/>
      <c r="S229" s="132"/>
      <c r="T229" s="133"/>
      <c r="U229" s="130"/>
      <c r="V229" s="130"/>
      <c r="W229" s="130"/>
      <c r="X229" s="130"/>
      <c r="Y229" s="130"/>
      <c r="Z229" s="130"/>
      <c r="AA229" s="134"/>
      <c r="AT229" s="135" t="s">
        <v>163</v>
      </c>
      <c r="AU229" s="135" t="s">
        <v>74</v>
      </c>
      <c r="AV229" s="135" t="s">
        <v>74</v>
      </c>
      <c r="AW229" s="135" t="s">
        <v>129</v>
      </c>
      <c r="AX229" s="135" t="s">
        <v>17</v>
      </c>
      <c r="AY229" s="135" t="s">
        <v>153</v>
      </c>
    </row>
    <row r="230" spans="2:65" s="6" customFormat="1" ht="27" customHeight="1">
      <c r="B230" s="21"/>
      <c r="C230" s="112" t="s">
        <v>328</v>
      </c>
      <c r="D230" s="112" t="s">
        <v>154</v>
      </c>
      <c r="E230" s="113" t="s">
        <v>329</v>
      </c>
      <c r="F230" s="190" t="s">
        <v>330</v>
      </c>
      <c r="G230" s="190"/>
      <c r="H230" s="190"/>
      <c r="I230" s="190"/>
      <c r="J230" s="115" t="s">
        <v>98</v>
      </c>
      <c r="K230" s="116">
        <v>85.11</v>
      </c>
      <c r="L230" s="191"/>
      <c r="M230" s="191"/>
      <c r="N230" s="192">
        <f>ROUND($L$230*$K$230,2)</f>
        <v>0</v>
      </c>
      <c r="O230" s="192"/>
      <c r="P230" s="192"/>
      <c r="Q230" s="192"/>
      <c r="R230" s="114" t="s">
        <v>331</v>
      </c>
      <c r="S230" s="40"/>
      <c r="T230" s="117"/>
      <c r="U230" s="118" t="s">
        <v>36</v>
      </c>
      <c r="V230" s="22"/>
      <c r="W230" s="22"/>
      <c r="X230" s="119">
        <v>0</v>
      </c>
      <c r="Y230" s="119">
        <f>$X$230*$K$230</f>
        <v>0</v>
      </c>
      <c r="Z230" s="119">
        <v>0</v>
      </c>
      <c r="AA230" s="120">
        <f>$Z$230*$K$230</f>
        <v>0</v>
      </c>
      <c r="AR230" s="74" t="s">
        <v>158</v>
      </c>
      <c r="AT230" s="74" t="s">
        <v>154</v>
      </c>
      <c r="AU230" s="74" t="s">
        <v>74</v>
      </c>
      <c r="AY230" s="6" t="s">
        <v>153</v>
      </c>
      <c r="BE230" s="121">
        <f>IF($U$230="základní",$N$230,0)</f>
        <v>0</v>
      </c>
      <c r="BF230" s="121">
        <f>IF($U$230="snížená",$N$230,0)</f>
        <v>0</v>
      </c>
      <c r="BG230" s="121">
        <f>IF($U$230="zákl. přenesená",$N$230,0)</f>
        <v>0</v>
      </c>
      <c r="BH230" s="121">
        <f>IF($U$230="sníž. přenesená",$N$230,0)</f>
        <v>0</v>
      </c>
      <c r="BI230" s="121">
        <f>IF($U$230="nulová",$N$230,0)</f>
        <v>0</v>
      </c>
      <c r="BJ230" s="74" t="s">
        <v>17</v>
      </c>
      <c r="BK230" s="121">
        <f>ROUND($L$230*$K$230,2)</f>
        <v>0</v>
      </c>
      <c r="BL230" s="74" t="s">
        <v>158</v>
      </c>
      <c r="BM230" s="74" t="s">
        <v>332</v>
      </c>
    </row>
    <row r="231" spans="2:47" s="6" customFormat="1" ht="16.5" customHeight="1">
      <c r="B231" s="21"/>
      <c r="C231" s="22"/>
      <c r="D231" s="22"/>
      <c r="E231" s="22"/>
      <c r="F231" s="193" t="s">
        <v>333</v>
      </c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40"/>
      <c r="T231" s="122"/>
      <c r="U231" s="22"/>
      <c r="V231" s="22"/>
      <c r="W231" s="22"/>
      <c r="X231" s="22"/>
      <c r="Y231" s="22"/>
      <c r="Z231" s="22"/>
      <c r="AA231" s="49"/>
      <c r="AT231" s="6" t="s">
        <v>161</v>
      </c>
      <c r="AU231" s="6" t="s">
        <v>74</v>
      </c>
    </row>
    <row r="232" spans="2:51" s="6" customFormat="1" ht="15.75" customHeight="1">
      <c r="B232" s="129"/>
      <c r="C232" s="130"/>
      <c r="D232" s="130"/>
      <c r="E232" s="130"/>
      <c r="F232" s="195" t="s">
        <v>334</v>
      </c>
      <c r="G232" s="195"/>
      <c r="H232" s="195"/>
      <c r="I232" s="195"/>
      <c r="J232" s="130"/>
      <c r="K232" s="131">
        <v>85.11</v>
      </c>
      <c r="L232" s="130"/>
      <c r="M232" s="130"/>
      <c r="N232" s="130"/>
      <c r="O232" s="130"/>
      <c r="P232" s="130"/>
      <c r="Q232" s="130"/>
      <c r="R232" s="130"/>
      <c r="S232" s="132"/>
      <c r="T232" s="133"/>
      <c r="U232" s="130"/>
      <c r="V232" s="130"/>
      <c r="W232" s="130"/>
      <c r="X232" s="130"/>
      <c r="Y232" s="130"/>
      <c r="Z232" s="130"/>
      <c r="AA232" s="134"/>
      <c r="AT232" s="135" t="s">
        <v>163</v>
      </c>
      <c r="AU232" s="135" t="s">
        <v>74</v>
      </c>
      <c r="AV232" s="135" t="s">
        <v>74</v>
      </c>
      <c r="AW232" s="135" t="s">
        <v>129</v>
      </c>
      <c r="AX232" s="135" t="s">
        <v>17</v>
      </c>
      <c r="AY232" s="135" t="s">
        <v>153</v>
      </c>
    </row>
    <row r="233" spans="2:65" s="6" customFormat="1" ht="27" customHeight="1">
      <c r="B233" s="21"/>
      <c r="C233" s="112" t="s">
        <v>335</v>
      </c>
      <c r="D233" s="112" t="s">
        <v>154</v>
      </c>
      <c r="E233" s="113" t="s">
        <v>336</v>
      </c>
      <c r="F233" s="190" t="s">
        <v>337</v>
      </c>
      <c r="G233" s="190"/>
      <c r="H233" s="190"/>
      <c r="I233" s="190"/>
      <c r="J233" s="115" t="s">
        <v>120</v>
      </c>
      <c r="K233" s="116">
        <v>153.198</v>
      </c>
      <c r="L233" s="191"/>
      <c r="M233" s="191"/>
      <c r="N233" s="192">
        <f>ROUND($L$233*$K$233,2)</f>
        <v>0</v>
      </c>
      <c r="O233" s="192"/>
      <c r="P233" s="192"/>
      <c r="Q233" s="192"/>
      <c r="R233" s="114" t="s">
        <v>157</v>
      </c>
      <c r="S233" s="40"/>
      <c r="T233" s="117"/>
      <c r="U233" s="118" t="s">
        <v>36</v>
      </c>
      <c r="V233" s="22"/>
      <c r="W233" s="22"/>
      <c r="X233" s="119">
        <v>0</v>
      </c>
      <c r="Y233" s="119">
        <f>$X$233*$K$233</f>
        <v>0</v>
      </c>
      <c r="Z233" s="119">
        <v>0</v>
      </c>
      <c r="AA233" s="120">
        <f>$Z$233*$K$233</f>
        <v>0</v>
      </c>
      <c r="AR233" s="74" t="s">
        <v>158</v>
      </c>
      <c r="AT233" s="74" t="s">
        <v>154</v>
      </c>
      <c r="AU233" s="74" t="s">
        <v>74</v>
      </c>
      <c r="AY233" s="6" t="s">
        <v>153</v>
      </c>
      <c r="BE233" s="121">
        <f>IF($U$233="základní",$N$233,0)</f>
        <v>0</v>
      </c>
      <c r="BF233" s="121">
        <f>IF($U$233="snížená",$N$233,0)</f>
        <v>0</v>
      </c>
      <c r="BG233" s="121">
        <f>IF($U$233="zákl. přenesená",$N$233,0)</f>
        <v>0</v>
      </c>
      <c r="BH233" s="121">
        <f>IF($U$233="sníž. přenesená",$N$233,0)</f>
        <v>0</v>
      </c>
      <c r="BI233" s="121">
        <f>IF($U$233="nulová",$N$233,0)</f>
        <v>0</v>
      </c>
      <c r="BJ233" s="74" t="s">
        <v>17</v>
      </c>
      <c r="BK233" s="121">
        <f>ROUND($L$233*$K$233,2)</f>
        <v>0</v>
      </c>
      <c r="BL233" s="74" t="s">
        <v>158</v>
      </c>
      <c r="BM233" s="74" t="s">
        <v>338</v>
      </c>
    </row>
    <row r="234" spans="2:47" s="6" customFormat="1" ht="16.5" customHeight="1">
      <c r="B234" s="21"/>
      <c r="C234" s="22"/>
      <c r="D234" s="22"/>
      <c r="E234" s="22"/>
      <c r="F234" s="193" t="s">
        <v>339</v>
      </c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3"/>
      <c r="R234" s="193"/>
      <c r="S234" s="40"/>
      <c r="T234" s="122"/>
      <c r="U234" s="22"/>
      <c r="V234" s="22"/>
      <c r="W234" s="22"/>
      <c r="X234" s="22"/>
      <c r="Y234" s="22"/>
      <c r="Z234" s="22"/>
      <c r="AA234" s="49"/>
      <c r="AT234" s="6" t="s">
        <v>161</v>
      </c>
      <c r="AU234" s="6" t="s">
        <v>74</v>
      </c>
    </row>
    <row r="235" spans="2:51" s="6" customFormat="1" ht="15.75" customHeight="1">
      <c r="B235" s="129"/>
      <c r="C235" s="130"/>
      <c r="D235" s="130"/>
      <c r="E235" s="130"/>
      <c r="F235" s="195" t="s">
        <v>340</v>
      </c>
      <c r="G235" s="195"/>
      <c r="H235" s="195"/>
      <c r="I235" s="195"/>
      <c r="J235" s="130"/>
      <c r="K235" s="131">
        <v>153.198</v>
      </c>
      <c r="L235" s="130"/>
      <c r="M235" s="130"/>
      <c r="N235" s="130"/>
      <c r="O235" s="130"/>
      <c r="P235" s="130"/>
      <c r="Q235" s="130"/>
      <c r="R235" s="130"/>
      <c r="S235" s="132"/>
      <c r="T235" s="133"/>
      <c r="U235" s="130"/>
      <c r="V235" s="130"/>
      <c r="W235" s="130"/>
      <c r="X235" s="130"/>
      <c r="Y235" s="130"/>
      <c r="Z235" s="130"/>
      <c r="AA235" s="134"/>
      <c r="AT235" s="135" t="s">
        <v>163</v>
      </c>
      <c r="AU235" s="135" t="s">
        <v>74</v>
      </c>
      <c r="AV235" s="135" t="s">
        <v>74</v>
      </c>
      <c r="AW235" s="135" t="s">
        <v>129</v>
      </c>
      <c r="AX235" s="135" t="s">
        <v>17</v>
      </c>
      <c r="AY235" s="135" t="s">
        <v>153</v>
      </c>
    </row>
    <row r="236" spans="2:65" s="6" customFormat="1" ht="27" customHeight="1">
      <c r="B236" s="21"/>
      <c r="C236" s="112" t="s">
        <v>341</v>
      </c>
      <c r="D236" s="112" t="s">
        <v>154</v>
      </c>
      <c r="E236" s="113" t="s">
        <v>342</v>
      </c>
      <c r="F236" s="190" t="s">
        <v>343</v>
      </c>
      <c r="G236" s="190"/>
      <c r="H236" s="190"/>
      <c r="I236" s="190"/>
      <c r="J236" s="115" t="s">
        <v>98</v>
      </c>
      <c r="K236" s="116">
        <v>7.44</v>
      </c>
      <c r="L236" s="191"/>
      <c r="M236" s="191"/>
      <c r="N236" s="192">
        <f>ROUND($L$236*$K$236,2)</f>
        <v>0</v>
      </c>
      <c r="O236" s="192"/>
      <c r="P236" s="192"/>
      <c r="Q236" s="192"/>
      <c r="R236" s="114" t="s">
        <v>157</v>
      </c>
      <c r="S236" s="40"/>
      <c r="T236" s="117"/>
      <c r="U236" s="118" t="s">
        <v>36</v>
      </c>
      <c r="V236" s="22"/>
      <c r="W236" s="22"/>
      <c r="X236" s="119">
        <v>0</v>
      </c>
      <c r="Y236" s="119">
        <f>$X$236*$K$236</f>
        <v>0</v>
      </c>
      <c r="Z236" s="119">
        <v>0</v>
      </c>
      <c r="AA236" s="120">
        <f>$Z$236*$K$236</f>
        <v>0</v>
      </c>
      <c r="AR236" s="74" t="s">
        <v>158</v>
      </c>
      <c r="AT236" s="74" t="s">
        <v>154</v>
      </c>
      <c r="AU236" s="74" t="s">
        <v>74</v>
      </c>
      <c r="AY236" s="6" t="s">
        <v>153</v>
      </c>
      <c r="BE236" s="121">
        <f>IF($U$236="základní",$N$236,0)</f>
        <v>0</v>
      </c>
      <c r="BF236" s="121">
        <f>IF($U$236="snížená",$N$236,0)</f>
        <v>0</v>
      </c>
      <c r="BG236" s="121">
        <f>IF($U$236="zákl. přenesená",$N$236,0)</f>
        <v>0</v>
      </c>
      <c r="BH236" s="121">
        <f>IF($U$236="sníž. přenesená",$N$236,0)</f>
        <v>0</v>
      </c>
      <c r="BI236" s="121">
        <f>IF($U$236="nulová",$N$236,0)</f>
        <v>0</v>
      </c>
      <c r="BJ236" s="74" t="s">
        <v>17</v>
      </c>
      <c r="BK236" s="121">
        <f>ROUND($L$236*$K$236,2)</f>
        <v>0</v>
      </c>
      <c r="BL236" s="74" t="s">
        <v>158</v>
      </c>
      <c r="BM236" s="74" t="s">
        <v>344</v>
      </c>
    </row>
    <row r="237" spans="2:47" s="6" customFormat="1" ht="16.5" customHeight="1">
      <c r="B237" s="21"/>
      <c r="C237" s="22"/>
      <c r="D237" s="22"/>
      <c r="E237" s="22"/>
      <c r="F237" s="193" t="s">
        <v>343</v>
      </c>
      <c r="G237" s="193"/>
      <c r="H237" s="193"/>
      <c r="I237" s="193"/>
      <c r="J237" s="193"/>
      <c r="K237" s="193"/>
      <c r="L237" s="193"/>
      <c r="M237" s="193"/>
      <c r="N237" s="193"/>
      <c r="O237" s="193"/>
      <c r="P237" s="193"/>
      <c r="Q237" s="193"/>
      <c r="R237" s="193"/>
      <c r="S237" s="40"/>
      <c r="T237" s="122"/>
      <c r="U237" s="22"/>
      <c r="V237" s="22"/>
      <c r="W237" s="22"/>
      <c r="X237" s="22"/>
      <c r="Y237" s="22"/>
      <c r="Z237" s="22"/>
      <c r="AA237" s="49"/>
      <c r="AT237" s="6" t="s">
        <v>161</v>
      </c>
      <c r="AU237" s="6" t="s">
        <v>74</v>
      </c>
    </row>
    <row r="238" spans="2:65" s="6" customFormat="1" ht="15.75" customHeight="1">
      <c r="B238" s="21"/>
      <c r="C238" s="143" t="s">
        <v>7</v>
      </c>
      <c r="D238" s="143" t="s">
        <v>345</v>
      </c>
      <c r="E238" s="144" t="s">
        <v>346</v>
      </c>
      <c r="F238" s="197" t="s">
        <v>347</v>
      </c>
      <c r="G238" s="197"/>
      <c r="H238" s="197"/>
      <c r="I238" s="197"/>
      <c r="J238" s="145" t="s">
        <v>120</v>
      </c>
      <c r="K238" s="146">
        <v>51.566</v>
      </c>
      <c r="L238" s="198"/>
      <c r="M238" s="198"/>
      <c r="N238" s="199">
        <f>ROUND($L$238*$K$238,2)</f>
        <v>0</v>
      </c>
      <c r="O238" s="199"/>
      <c r="P238" s="199"/>
      <c r="Q238" s="199"/>
      <c r="R238" s="114" t="s">
        <v>157</v>
      </c>
      <c r="S238" s="40"/>
      <c r="T238" s="117"/>
      <c r="U238" s="118" t="s">
        <v>36</v>
      </c>
      <c r="V238" s="22"/>
      <c r="W238" s="22"/>
      <c r="X238" s="119">
        <v>1</v>
      </c>
      <c r="Y238" s="119">
        <f>$X$238*$K$238</f>
        <v>51.566</v>
      </c>
      <c r="Z238" s="119">
        <v>0</v>
      </c>
      <c r="AA238" s="120">
        <f>$Z$238*$K$238</f>
        <v>0</v>
      </c>
      <c r="AR238" s="74" t="s">
        <v>239</v>
      </c>
      <c r="AT238" s="74" t="s">
        <v>345</v>
      </c>
      <c r="AU238" s="74" t="s">
        <v>74</v>
      </c>
      <c r="AY238" s="6" t="s">
        <v>153</v>
      </c>
      <c r="BE238" s="121">
        <f>IF($U$238="základní",$N$238,0)</f>
        <v>0</v>
      </c>
      <c r="BF238" s="121">
        <f>IF($U$238="snížená",$N$238,0)</f>
        <v>0</v>
      </c>
      <c r="BG238" s="121">
        <f>IF($U$238="zákl. přenesená",$N$238,0)</f>
        <v>0</v>
      </c>
      <c r="BH238" s="121">
        <f>IF($U$238="sníž. přenesená",$N$238,0)</f>
        <v>0</v>
      </c>
      <c r="BI238" s="121">
        <f>IF($U$238="nulová",$N$238,0)</f>
        <v>0</v>
      </c>
      <c r="BJ238" s="74" t="s">
        <v>17</v>
      </c>
      <c r="BK238" s="121">
        <f>ROUND($L$238*$K$238,2)</f>
        <v>0</v>
      </c>
      <c r="BL238" s="74" t="s">
        <v>158</v>
      </c>
      <c r="BM238" s="74" t="s">
        <v>348</v>
      </c>
    </row>
    <row r="239" spans="2:47" s="6" customFormat="1" ht="16.5" customHeight="1">
      <c r="B239" s="21"/>
      <c r="C239" s="22"/>
      <c r="D239" s="22"/>
      <c r="E239" s="22"/>
      <c r="F239" s="193" t="s">
        <v>347</v>
      </c>
      <c r="G239" s="193"/>
      <c r="H239" s="193"/>
      <c r="I239" s="193"/>
      <c r="J239" s="193"/>
      <c r="K239" s="193"/>
      <c r="L239" s="193"/>
      <c r="M239" s="193"/>
      <c r="N239" s="193"/>
      <c r="O239" s="193"/>
      <c r="P239" s="193"/>
      <c r="Q239" s="193"/>
      <c r="R239" s="193"/>
      <c r="S239" s="40"/>
      <c r="T239" s="122"/>
      <c r="U239" s="22"/>
      <c r="V239" s="22"/>
      <c r="W239" s="22"/>
      <c r="X239" s="22"/>
      <c r="Y239" s="22"/>
      <c r="Z239" s="22"/>
      <c r="AA239" s="49"/>
      <c r="AT239" s="6" t="s">
        <v>161</v>
      </c>
      <c r="AU239" s="6" t="s">
        <v>74</v>
      </c>
    </row>
    <row r="240" spans="2:65" s="6" customFormat="1" ht="39" customHeight="1">
      <c r="B240" s="21"/>
      <c r="C240" s="112" t="s">
        <v>349</v>
      </c>
      <c r="D240" s="112" t="s">
        <v>154</v>
      </c>
      <c r="E240" s="113" t="s">
        <v>350</v>
      </c>
      <c r="F240" s="190" t="s">
        <v>351</v>
      </c>
      <c r="G240" s="190"/>
      <c r="H240" s="190"/>
      <c r="I240" s="190"/>
      <c r="J240" s="115" t="s">
        <v>98</v>
      </c>
      <c r="K240" s="116">
        <v>8.595</v>
      </c>
      <c r="L240" s="191"/>
      <c r="M240" s="191"/>
      <c r="N240" s="192">
        <f>ROUND($L$240*$K$240,2)</f>
        <v>0</v>
      </c>
      <c r="O240" s="192"/>
      <c r="P240" s="192"/>
      <c r="Q240" s="192"/>
      <c r="R240" s="114" t="s">
        <v>157</v>
      </c>
      <c r="S240" s="40"/>
      <c r="T240" s="117"/>
      <c r="U240" s="118" t="s">
        <v>36</v>
      </c>
      <c r="V240" s="22"/>
      <c r="W240" s="22"/>
      <c r="X240" s="119">
        <v>0</v>
      </c>
      <c r="Y240" s="119">
        <f>$X$240*$K$240</f>
        <v>0</v>
      </c>
      <c r="Z240" s="119">
        <v>0</v>
      </c>
      <c r="AA240" s="120">
        <f>$Z$240*$K$240</f>
        <v>0</v>
      </c>
      <c r="AR240" s="74" t="s">
        <v>158</v>
      </c>
      <c r="AT240" s="74" t="s">
        <v>154</v>
      </c>
      <c r="AU240" s="74" t="s">
        <v>74</v>
      </c>
      <c r="AY240" s="6" t="s">
        <v>153</v>
      </c>
      <c r="BE240" s="121">
        <f>IF($U$240="základní",$N$240,0)</f>
        <v>0</v>
      </c>
      <c r="BF240" s="121">
        <f>IF($U$240="snížená",$N$240,0)</f>
        <v>0</v>
      </c>
      <c r="BG240" s="121">
        <f>IF($U$240="zákl. přenesená",$N$240,0)</f>
        <v>0</v>
      </c>
      <c r="BH240" s="121">
        <f>IF($U$240="sníž. přenesená",$N$240,0)</f>
        <v>0</v>
      </c>
      <c r="BI240" s="121">
        <f>IF($U$240="nulová",$N$240,0)</f>
        <v>0</v>
      </c>
      <c r="BJ240" s="74" t="s">
        <v>17</v>
      </c>
      <c r="BK240" s="121">
        <f>ROUND($L$240*$K$240,2)</f>
        <v>0</v>
      </c>
      <c r="BL240" s="74" t="s">
        <v>158</v>
      </c>
      <c r="BM240" s="74" t="s">
        <v>352</v>
      </c>
    </row>
    <row r="241" spans="2:47" s="6" customFormat="1" ht="16.5" customHeight="1">
      <c r="B241" s="21"/>
      <c r="C241" s="22"/>
      <c r="D241" s="22"/>
      <c r="E241" s="22"/>
      <c r="F241" s="193" t="s">
        <v>351</v>
      </c>
      <c r="G241" s="193"/>
      <c r="H241" s="193"/>
      <c r="I241" s="193"/>
      <c r="J241" s="193"/>
      <c r="K241" s="193"/>
      <c r="L241" s="193"/>
      <c r="M241" s="193"/>
      <c r="N241" s="193"/>
      <c r="O241" s="193"/>
      <c r="P241" s="193"/>
      <c r="Q241" s="193"/>
      <c r="R241" s="193"/>
      <c r="S241" s="40"/>
      <c r="T241" s="122"/>
      <c r="U241" s="22"/>
      <c r="V241" s="22"/>
      <c r="W241" s="22"/>
      <c r="X241" s="22"/>
      <c r="Y241" s="22"/>
      <c r="Z241" s="22"/>
      <c r="AA241" s="49"/>
      <c r="AT241" s="6" t="s">
        <v>161</v>
      </c>
      <c r="AU241" s="6" t="s">
        <v>74</v>
      </c>
    </row>
    <row r="242" spans="2:51" s="6" customFormat="1" ht="15.75" customHeight="1">
      <c r="B242" s="123"/>
      <c r="C242" s="124"/>
      <c r="D242" s="124"/>
      <c r="E242" s="124"/>
      <c r="F242" s="194" t="s">
        <v>353</v>
      </c>
      <c r="G242" s="194"/>
      <c r="H242" s="194"/>
      <c r="I242" s="19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5"/>
      <c r="T242" s="126"/>
      <c r="U242" s="124"/>
      <c r="V242" s="124"/>
      <c r="W242" s="124"/>
      <c r="X242" s="124"/>
      <c r="Y242" s="124"/>
      <c r="Z242" s="124"/>
      <c r="AA242" s="127"/>
      <c r="AT242" s="128" t="s">
        <v>163</v>
      </c>
      <c r="AU242" s="128" t="s">
        <v>74</v>
      </c>
      <c r="AV242" s="128" t="s">
        <v>17</v>
      </c>
      <c r="AW242" s="128" t="s">
        <v>129</v>
      </c>
      <c r="AX242" s="128" t="s">
        <v>66</v>
      </c>
      <c r="AY242" s="128" t="s">
        <v>153</v>
      </c>
    </row>
    <row r="243" spans="2:51" s="6" customFormat="1" ht="27" customHeight="1">
      <c r="B243" s="129"/>
      <c r="C243" s="130"/>
      <c r="D243" s="130"/>
      <c r="E243" s="130"/>
      <c r="F243" s="195" t="s">
        <v>354</v>
      </c>
      <c r="G243" s="195"/>
      <c r="H243" s="195"/>
      <c r="I243" s="195"/>
      <c r="J243" s="130"/>
      <c r="K243" s="131">
        <v>5.867</v>
      </c>
      <c r="L243" s="130"/>
      <c r="M243" s="130"/>
      <c r="N243" s="130"/>
      <c r="O243" s="130"/>
      <c r="P243" s="130"/>
      <c r="Q243" s="130"/>
      <c r="R243" s="130"/>
      <c r="S243" s="132"/>
      <c r="T243" s="133"/>
      <c r="U243" s="130"/>
      <c r="V243" s="130"/>
      <c r="W243" s="130"/>
      <c r="X243" s="130"/>
      <c r="Y243" s="130"/>
      <c r="Z243" s="130"/>
      <c r="AA243" s="134"/>
      <c r="AT243" s="135" t="s">
        <v>163</v>
      </c>
      <c r="AU243" s="135" t="s">
        <v>74</v>
      </c>
      <c r="AV243" s="135" t="s">
        <v>74</v>
      </c>
      <c r="AW243" s="135" t="s">
        <v>129</v>
      </c>
      <c r="AX243" s="135" t="s">
        <v>66</v>
      </c>
      <c r="AY243" s="135" t="s">
        <v>153</v>
      </c>
    </row>
    <row r="244" spans="2:51" s="6" customFormat="1" ht="15.75" customHeight="1">
      <c r="B244" s="129"/>
      <c r="C244" s="130"/>
      <c r="D244" s="130"/>
      <c r="E244" s="130"/>
      <c r="F244" s="195" t="s">
        <v>355</v>
      </c>
      <c r="G244" s="195"/>
      <c r="H244" s="195"/>
      <c r="I244" s="195"/>
      <c r="J244" s="130"/>
      <c r="K244" s="131">
        <v>1.364</v>
      </c>
      <c r="L244" s="130"/>
      <c r="M244" s="130"/>
      <c r="N244" s="130"/>
      <c r="O244" s="130"/>
      <c r="P244" s="130"/>
      <c r="Q244" s="130"/>
      <c r="R244" s="130"/>
      <c r="S244" s="132"/>
      <c r="T244" s="133"/>
      <c r="U244" s="130"/>
      <c r="V244" s="130"/>
      <c r="W244" s="130"/>
      <c r="X244" s="130"/>
      <c r="Y244" s="130"/>
      <c r="Z244" s="130"/>
      <c r="AA244" s="134"/>
      <c r="AT244" s="135" t="s">
        <v>163</v>
      </c>
      <c r="AU244" s="135" t="s">
        <v>74</v>
      </c>
      <c r="AV244" s="135" t="s">
        <v>74</v>
      </c>
      <c r="AW244" s="135" t="s">
        <v>129</v>
      </c>
      <c r="AX244" s="135" t="s">
        <v>66</v>
      </c>
      <c r="AY244" s="135" t="s">
        <v>153</v>
      </c>
    </row>
    <row r="245" spans="2:51" s="6" customFormat="1" ht="15.75" customHeight="1">
      <c r="B245" s="129"/>
      <c r="C245" s="130"/>
      <c r="D245" s="130"/>
      <c r="E245" s="130"/>
      <c r="F245" s="195" t="s">
        <v>356</v>
      </c>
      <c r="G245" s="195"/>
      <c r="H245" s="195"/>
      <c r="I245" s="195"/>
      <c r="J245" s="130"/>
      <c r="K245" s="131">
        <v>0.682</v>
      </c>
      <c r="L245" s="130"/>
      <c r="M245" s="130"/>
      <c r="N245" s="130"/>
      <c r="O245" s="130"/>
      <c r="P245" s="130"/>
      <c r="Q245" s="130"/>
      <c r="R245" s="130"/>
      <c r="S245" s="132"/>
      <c r="T245" s="133"/>
      <c r="U245" s="130"/>
      <c r="V245" s="130"/>
      <c r="W245" s="130"/>
      <c r="X245" s="130"/>
      <c r="Y245" s="130"/>
      <c r="Z245" s="130"/>
      <c r="AA245" s="134"/>
      <c r="AT245" s="135" t="s">
        <v>163</v>
      </c>
      <c r="AU245" s="135" t="s">
        <v>74</v>
      </c>
      <c r="AV245" s="135" t="s">
        <v>74</v>
      </c>
      <c r="AW245" s="135" t="s">
        <v>129</v>
      </c>
      <c r="AX245" s="135" t="s">
        <v>66</v>
      </c>
      <c r="AY245" s="135" t="s">
        <v>153</v>
      </c>
    </row>
    <row r="246" spans="2:51" s="6" customFormat="1" ht="27" customHeight="1">
      <c r="B246" s="129"/>
      <c r="C246" s="130"/>
      <c r="D246" s="130"/>
      <c r="E246" s="130"/>
      <c r="F246" s="195" t="s">
        <v>357</v>
      </c>
      <c r="G246" s="195"/>
      <c r="H246" s="195"/>
      <c r="I246" s="195"/>
      <c r="J246" s="130"/>
      <c r="K246" s="131">
        <v>0.682</v>
      </c>
      <c r="L246" s="130"/>
      <c r="M246" s="130"/>
      <c r="N246" s="130"/>
      <c r="O246" s="130"/>
      <c r="P246" s="130"/>
      <c r="Q246" s="130"/>
      <c r="R246" s="130"/>
      <c r="S246" s="132"/>
      <c r="T246" s="133"/>
      <c r="U246" s="130"/>
      <c r="V246" s="130"/>
      <c r="W246" s="130"/>
      <c r="X246" s="130"/>
      <c r="Y246" s="130"/>
      <c r="Z246" s="130"/>
      <c r="AA246" s="134"/>
      <c r="AT246" s="135" t="s">
        <v>163</v>
      </c>
      <c r="AU246" s="135" t="s">
        <v>74</v>
      </c>
      <c r="AV246" s="135" t="s">
        <v>74</v>
      </c>
      <c r="AW246" s="135" t="s">
        <v>129</v>
      </c>
      <c r="AX246" s="135" t="s">
        <v>66</v>
      </c>
      <c r="AY246" s="135" t="s">
        <v>153</v>
      </c>
    </row>
    <row r="247" spans="2:51" s="6" customFormat="1" ht="15.75" customHeight="1">
      <c r="B247" s="136"/>
      <c r="C247" s="137"/>
      <c r="D247" s="137"/>
      <c r="E247" s="137" t="s">
        <v>102</v>
      </c>
      <c r="F247" s="196" t="s">
        <v>169</v>
      </c>
      <c r="G247" s="196"/>
      <c r="H247" s="196"/>
      <c r="I247" s="196"/>
      <c r="J247" s="137"/>
      <c r="K247" s="138">
        <v>8.595</v>
      </c>
      <c r="L247" s="137"/>
      <c r="M247" s="137"/>
      <c r="N247" s="137"/>
      <c r="O247" s="137"/>
      <c r="P247" s="137"/>
      <c r="Q247" s="137"/>
      <c r="R247" s="137"/>
      <c r="S247" s="139"/>
      <c r="T247" s="140"/>
      <c r="U247" s="137"/>
      <c r="V247" s="137"/>
      <c r="W247" s="137"/>
      <c r="X247" s="137"/>
      <c r="Y247" s="137"/>
      <c r="Z247" s="137"/>
      <c r="AA247" s="141"/>
      <c r="AT247" s="142" t="s">
        <v>163</v>
      </c>
      <c r="AU247" s="142" t="s">
        <v>74</v>
      </c>
      <c r="AV247" s="142" t="s">
        <v>158</v>
      </c>
      <c r="AW247" s="142" t="s">
        <v>129</v>
      </c>
      <c r="AX247" s="142" t="s">
        <v>17</v>
      </c>
      <c r="AY247" s="142" t="s">
        <v>153</v>
      </c>
    </row>
    <row r="248" spans="2:65" s="6" customFormat="1" ht="15.75" customHeight="1">
      <c r="B248" s="21"/>
      <c r="C248" s="143" t="s">
        <v>358</v>
      </c>
      <c r="D248" s="143" t="s">
        <v>345</v>
      </c>
      <c r="E248" s="144" t="s">
        <v>359</v>
      </c>
      <c r="F248" s="197" t="s">
        <v>360</v>
      </c>
      <c r="G248" s="197"/>
      <c r="H248" s="197"/>
      <c r="I248" s="197"/>
      <c r="J248" s="145" t="s">
        <v>120</v>
      </c>
      <c r="K248" s="146">
        <v>17.19</v>
      </c>
      <c r="L248" s="198"/>
      <c r="M248" s="198"/>
      <c r="N248" s="199">
        <f>ROUND($L$248*$K$248,2)</f>
        <v>0</v>
      </c>
      <c r="O248" s="199"/>
      <c r="P248" s="199"/>
      <c r="Q248" s="199"/>
      <c r="R248" s="114" t="s">
        <v>157</v>
      </c>
      <c r="S248" s="40"/>
      <c r="T248" s="117"/>
      <c r="U248" s="118" t="s">
        <v>36</v>
      </c>
      <c r="V248" s="22"/>
      <c r="W248" s="22"/>
      <c r="X248" s="119">
        <v>1</v>
      </c>
      <c r="Y248" s="119">
        <f>$X$248*$K$248</f>
        <v>17.19</v>
      </c>
      <c r="Z248" s="119">
        <v>0</v>
      </c>
      <c r="AA248" s="120">
        <f>$Z$248*$K$248</f>
        <v>0</v>
      </c>
      <c r="AR248" s="74" t="s">
        <v>239</v>
      </c>
      <c r="AT248" s="74" t="s">
        <v>345</v>
      </c>
      <c r="AU248" s="74" t="s">
        <v>74</v>
      </c>
      <c r="AY248" s="6" t="s">
        <v>153</v>
      </c>
      <c r="BE248" s="121">
        <f>IF($U$248="základní",$N$248,0)</f>
        <v>0</v>
      </c>
      <c r="BF248" s="121">
        <f>IF($U$248="snížená",$N$248,0)</f>
        <v>0</v>
      </c>
      <c r="BG248" s="121">
        <f>IF($U$248="zákl. přenesená",$N$248,0)</f>
        <v>0</v>
      </c>
      <c r="BH248" s="121">
        <f>IF($U$248="sníž. přenesená",$N$248,0)</f>
        <v>0</v>
      </c>
      <c r="BI248" s="121">
        <f>IF($U$248="nulová",$N$248,0)</f>
        <v>0</v>
      </c>
      <c r="BJ248" s="74" t="s">
        <v>17</v>
      </c>
      <c r="BK248" s="121">
        <f>ROUND($L$248*$K$248,2)</f>
        <v>0</v>
      </c>
      <c r="BL248" s="74" t="s">
        <v>158</v>
      </c>
      <c r="BM248" s="74" t="s">
        <v>361</v>
      </c>
    </row>
    <row r="249" spans="2:47" s="6" customFormat="1" ht="16.5" customHeight="1">
      <c r="B249" s="21"/>
      <c r="C249" s="22"/>
      <c r="D249" s="22"/>
      <c r="E249" s="22"/>
      <c r="F249" s="193" t="s">
        <v>360</v>
      </c>
      <c r="G249" s="193"/>
      <c r="H249" s="193"/>
      <c r="I249" s="193"/>
      <c r="J249" s="193"/>
      <c r="K249" s="193"/>
      <c r="L249" s="193"/>
      <c r="M249" s="193"/>
      <c r="N249" s="193"/>
      <c r="O249" s="193"/>
      <c r="P249" s="193"/>
      <c r="Q249" s="193"/>
      <c r="R249" s="193"/>
      <c r="S249" s="40"/>
      <c r="T249" s="122"/>
      <c r="U249" s="22"/>
      <c r="V249" s="22"/>
      <c r="W249" s="22"/>
      <c r="X249" s="22"/>
      <c r="Y249" s="22"/>
      <c r="Z249" s="22"/>
      <c r="AA249" s="49"/>
      <c r="AT249" s="6" t="s">
        <v>161</v>
      </c>
      <c r="AU249" s="6" t="s">
        <v>74</v>
      </c>
    </row>
    <row r="250" spans="2:51" s="6" customFormat="1" ht="15.75" customHeight="1">
      <c r="B250" s="129"/>
      <c r="C250" s="130"/>
      <c r="D250" s="130"/>
      <c r="E250" s="130"/>
      <c r="F250" s="195" t="s">
        <v>362</v>
      </c>
      <c r="G250" s="195"/>
      <c r="H250" s="195"/>
      <c r="I250" s="195"/>
      <c r="J250" s="130"/>
      <c r="K250" s="131">
        <v>17.19</v>
      </c>
      <c r="L250" s="130"/>
      <c r="M250" s="130"/>
      <c r="N250" s="130"/>
      <c r="O250" s="130"/>
      <c r="P250" s="130"/>
      <c r="Q250" s="130"/>
      <c r="R250" s="130"/>
      <c r="S250" s="132"/>
      <c r="T250" s="133"/>
      <c r="U250" s="130"/>
      <c r="V250" s="130"/>
      <c r="W250" s="130"/>
      <c r="X250" s="130"/>
      <c r="Y250" s="130"/>
      <c r="Z250" s="130"/>
      <c r="AA250" s="134"/>
      <c r="AT250" s="135" t="s">
        <v>163</v>
      </c>
      <c r="AU250" s="135" t="s">
        <v>74</v>
      </c>
      <c r="AV250" s="135" t="s">
        <v>74</v>
      </c>
      <c r="AW250" s="135" t="s">
        <v>129</v>
      </c>
      <c r="AX250" s="135" t="s">
        <v>17</v>
      </c>
      <c r="AY250" s="135" t="s">
        <v>153</v>
      </c>
    </row>
    <row r="251" spans="2:65" s="6" customFormat="1" ht="27" customHeight="1">
      <c r="B251" s="21"/>
      <c r="C251" s="112" t="s">
        <v>363</v>
      </c>
      <c r="D251" s="112" t="s">
        <v>154</v>
      </c>
      <c r="E251" s="113" t="s">
        <v>364</v>
      </c>
      <c r="F251" s="190" t="s">
        <v>365</v>
      </c>
      <c r="G251" s="190"/>
      <c r="H251" s="190"/>
      <c r="I251" s="190"/>
      <c r="J251" s="115" t="s">
        <v>77</v>
      </c>
      <c r="K251" s="116">
        <v>112.4</v>
      </c>
      <c r="L251" s="191"/>
      <c r="M251" s="191"/>
      <c r="N251" s="192">
        <f>ROUND($L$251*$K$251,2)</f>
        <v>0</v>
      </c>
      <c r="O251" s="192"/>
      <c r="P251" s="192"/>
      <c r="Q251" s="192"/>
      <c r="R251" s="114" t="s">
        <v>157</v>
      </c>
      <c r="S251" s="40"/>
      <c r="T251" s="117"/>
      <c r="U251" s="118" t="s">
        <v>36</v>
      </c>
      <c r="V251" s="22"/>
      <c r="W251" s="22"/>
      <c r="X251" s="119">
        <v>0</v>
      </c>
      <c r="Y251" s="119">
        <f>$X$251*$K$251</f>
        <v>0</v>
      </c>
      <c r="Z251" s="119">
        <v>0</v>
      </c>
      <c r="AA251" s="120">
        <f>$Z$251*$K$251</f>
        <v>0</v>
      </c>
      <c r="AR251" s="74" t="s">
        <v>158</v>
      </c>
      <c r="AT251" s="74" t="s">
        <v>154</v>
      </c>
      <c r="AU251" s="74" t="s">
        <v>74</v>
      </c>
      <c r="AY251" s="6" t="s">
        <v>153</v>
      </c>
      <c r="BE251" s="121">
        <f>IF($U$251="základní",$N$251,0)</f>
        <v>0</v>
      </c>
      <c r="BF251" s="121">
        <f>IF($U$251="snížená",$N$251,0)</f>
        <v>0</v>
      </c>
      <c r="BG251" s="121">
        <f>IF($U$251="zákl. přenesená",$N$251,0)</f>
        <v>0</v>
      </c>
      <c r="BH251" s="121">
        <f>IF($U$251="sníž. přenesená",$N$251,0)</f>
        <v>0</v>
      </c>
      <c r="BI251" s="121">
        <f>IF($U$251="nulová",$N$251,0)</f>
        <v>0</v>
      </c>
      <c r="BJ251" s="74" t="s">
        <v>17</v>
      </c>
      <c r="BK251" s="121">
        <f>ROUND($L$251*$K$251,2)</f>
        <v>0</v>
      </c>
      <c r="BL251" s="74" t="s">
        <v>158</v>
      </c>
      <c r="BM251" s="74" t="s">
        <v>366</v>
      </c>
    </row>
    <row r="252" spans="2:47" s="6" customFormat="1" ht="16.5" customHeight="1">
      <c r="B252" s="21"/>
      <c r="C252" s="22"/>
      <c r="D252" s="22"/>
      <c r="E252" s="22"/>
      <c r="F252" s="193" t="s">
        <v>365</v>
      </c>
      <c r="G252" s="193"/>
      <c r="H252" s="193"/>
      <c r="I252" s="193"/>
      <c r="J252" s="193"/>
      <c r="K252" s="193"/>
      <c r="L252" s="193"/>
      <c r="M252" s="193"/>
      <c r="N252" s="193"/>
      <c r="O252" s="193"/>
      <c r="P252" s="193"/>
      <c r="Q252" s="193"/>
      <c r="R252" s="193"/>
      <c r="S252" s="40"/>
      <c r="T252" s="122"/>
      <c r="U252" s="22"/>
      <c r="V252" s="22"/>
      <c r="W252" s="22"/>
      <c r="X252" s="22"/>
      <c r="Y252" s="22"/>
      <c r="Z252" s="22"/>
      <c r="AA252" s="49"/>
      <c r="AT252" s="6" t="s">
        <v>161</v>
      </c>
      <c r="AU252" s="6" t="s">
        <v>74</v>
      </c>
    </row>
    <row r="253" spans="2:51" s="6" customFormat="1" ht="15.75" customHeight="1">
      <c r="B253" s="123"/>
      <c r="C253" s="124"/>
      <c r="D253" s="124"/>
      <c r="E253" s="124"/>
      <c r="F253" s="194" t="s">
        <v>367</v>
      </c>
      <c r="G253" s="194"/>
      <c r="H253" s="194"/>
      <c r="I253" s="19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5"/>
      <c r="T253" s="126"/>
      <c r="U253" s="124"/>
      <c r="V253" s="124"/>
      <c r="W253" s="124"/>
      <c r="X253" s="124"/>
      <c r="Y253" s="124"/>
      <c r="Z253" s="124"/>
      <c r="AA253" s="127"/>
      <c r="AT253" s="128" t="s">
        <v>163</v>
      </c>
      <c r="AU253" s="128" t="s">
        <v>74</v>
      </c>
      <c r="AV253" s="128" t="s">
        <v>17</v>
      </c>
      <c r="AW253" s="128" t="s">
        <v>129</v>
      </c>
      <c r="AX253" s="128" t="s">
        <v>66</v>
      </c>
      <c r="AY253" s="128" t="s">
        <v>153</v>
      </c>
    </row>
    <row r="254" spans="2:51" s="6" customFormat="1" ht="15.75" customHeight="1">
      <c r="B254" s="129"/>
      <c r="C254" s="130"/>
      <c r="D254" s="130"/>
      <c r="E254" s="130"/>
      <c r="F254" s="195" t="s">
        <v>368</v>
      </c>
      <c r="G254" s="195"/>
      <c r="H254" s="195"/>
      <c r="I254" s="195"/>
      <c r="J254" s="130"/>
      <c r="K254" s="131">
        <v>30</v>
      </c>
      <c r="L254" s="130"/>
      <c r="M254" s="130"/>
      <c r="N254" s="130"/>
      <c r="O254" s="130"/>
      <c r="P254" s="130"/>
      <c r="Q254" s="130"/>
      <c r="R254" s="130"/>
      <c r="S254" s="132"/>
      <c r="T254" s="133"/>
      <c r="U254" s="130"/>
      <c r="V254" s="130"/>
      <c r="W254" s="130"/>
      <c r="X254" s="130"/>
      <c r="Y254" s="130"/>
      <c r="Z254" s="130"/>
      <c r="AA254" s="134"/>
      <c r="AT254" s="135" t="s">
        <v>163</v>
      </c>
      <c r="AU254" s="135" t="s">
        <v>74</v>
      </c>
      <c r="AV254" s="135" t="s">
        <v>74</v>
      </c>
      <c r="AW254" s="135" t="s">
        <v>129</v>
      </c>
      <c r="AX254" s="135" t="s">
        <v>66</v>
      </c>
      <c r="AY254" s="135" t="s">
        <v>153</v>
      </c>
    </row>
    <row r="255" spans="2:51" s="6" customFormat="1" ht="15.75" customHeight="1">
      <c r="B255" s="123"/>
      <c r="C255" s="124"/>
      <c r="D255" s="124"/>
      <c r="E255" s="124"/>
      <c r="F255" s="194" t="s">
        <v>369</v>
      </c>
      <c r="G255" s="194"/>
      <c r="H255" s="194"/>
      <c r="I255" s="19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5"/>
      <c r="T255" s="126"/>
      <c r="U255" s="124"/>
      <c r="V255" s="124"/>
      <c r="W255" s="124"/>
      <c r="X255" s="124"/>
      <c r="Y255" s="124"/>
      <c r="Z255" s="124"/>
      <c r="AA255" s="127"/>
      <c r="AT255" s="128" t="s">
        <v>163</v>
      </c>
      <c r="AU255" s="128" t="s">
        <v>74</v>
      </c>
      <c r="AV255" s="128" t="s">
        <v>17</v>
      </c>
      <c r="AW255" s="128" t="s">
        <v>129</v>
      </c>
      <c r="AX255" s="128" t="s">
        <v>66</v>
      </c>
      <c r="AY255" s="128" t="s">
        <v>153</v>
      </c>
    </row>
    <row r="256" spans="2:51" s="6" customFormat="1" ht="15.75" customHeight="1">
      <c r="B256" s="129"/>
      <c r="C256" s="130"/>
      <c r="D256" s="130"/>
      <c r="E256" s="130"/>
      <c r="F256" s="195" t="s">
        <v>370</v>
      </c>
      <c r="G256" s="195"/>
      <c r="H256" s="195"/>
      <c r="I256" s="195"/>
      <c r="J256" s="130"/>
      <c r="K256" s="131">
        <v>8.1</v>
      </c>
      <c r="L256" s="130"/>
      <c r="M256" s="130"/>
      <c r="N256" s="130"/>
      <c r="O256" s="130"/>
      <c r="P256" s="130"/>
      <c r="Q256" s="130"/>
      <c r="R256" s="130"/>
      <c r="S256" s="132"/>
      <c r="T256" s="133"/>
      <c r="U256" s="130"/>
      <c r="V256" s="130"/>
      <c r="W256" s="130"/>
      <c r="X256" s="130"/>
      <c r="Y256" s="130"/>
      <c r="Z256" s="130"/>
      <c r="AA256" s="134"/>
      <c r="AT256" s="135" t="s">
        <v>163</v>
      </c>
      <c r="AU256" s="135" t="s">
        <v>74</v>
      </c>
      <c r="AV256" s="135" t="s">
        <v>74</v>
      </c>
      <c r="AW256" s="135" t="s">
        <v>129</v>
      </c>
      <c r="AX256" s="135" t="s">
        <v>66</v>
      </c>
      <c r="AY256" s="135" t="s">
        <v>153</v>
      </c>
    </row>
    <row r="257" spans="2:51" s="6" customFormat="1" ht="15.75" customHeight="1">
      <c r="B257" s="123"/>
      <c r="C257" s="124"/>
      <c r="D257" s="124"/>
      <c r="E257" s="124"/>
      <c r="F257" s="194" t="s">
        <v>371</v>
      </c>
      <c r="G257" s="194"/>
      <c r="H257" s="194"/>
      <c r="I257" s="19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5"/>
      <c r="T257" s="126"/>
      <c r="U257" s="124"/>
      <c r="V257" s="124"/>
      <c r="W257" s="124"/>
      <c r="X257" s="124"/>
      <c r="Y257" s="124"/>
      <c r="Z257" s="124"/>
      <c r="AA257" s="127"/>
      <c r="AT257" s="128" t="s">
        <v>163</v>
      </c>
      <c r="AU257" s="128" t="s">
        <v>74</v>
      </c>
      <c r="AV257" s="128" t="s">
        <v>17</v>
      </c>
      <c r="AW257" s="128" t="s">
        <v>129</v>
      </c>
      <c r="AX257" s="128" t="s">
        <v>66</v>
      </c>
      <c r="AY257" s="128" t="s">
        <v>153</v>
      </c>
    </row>
    <row r="258" spans="2:51" s="6" customFormat="1" ht="15.75" customHeight="1">
      <c r="B258" s="129"/>
      <c r="C258" s="130"/>
      <c r="D258" s="130"/>
      <c r="E258" s="130"/>
      <c r="F258" s="195" t="s">
        <v>372</v>
      </c>
      <c r="G258" s="195"/>
      <c r="H258" s="195"/>
      <c r="I258" s="195"/>
      <c r="J258" s="130"/>
      <c r="K258" s="131">
        <v>28.8</v>
      </c>
      <c r="L258" s="130"/>
      <c r="M258" s="130"/>
      <c r="N258" s="130"/>
      <c r="O258" s="130"/>
      <c r="P258" s="130"/>
      <c r="Q258" s="130"/>
      <c r="R258" s="130"/>
      <c r="S258" s="132"/>
      <c r="T258" s="133"/>
      <c r="U258" s="130"/>
      <c r="V258" s="130"/>
      <c r="W258" s="130"/>
      <c r="X258" s="130"/>
      <c r="Y258" s="130"/>
      <c r="Z258" s="130"/>
      <c r="AA258" s="134"/>
      <c r="AT258" s="135" t="s">
        <v>163</v>
      </c>
      <c r="AU258" s="135" t="s">
        <v>74</v>
      </c>
      <c r="AV258" s="135" t="s">
        <v>74</v>
      </c>
      <c r="AW258" s="135" t="s">
        <v>129</v>
      </c>
      <c r="AX258" s="135" t="s">
        <v>66</v>
      </c>
      <c r="AY258" s="135" t="s">
        <v>153</v>
      </c>
    </row>
    <row r="259" spans="2:51" s="6" customFormat="1" ht="15.75" customHeight="1">
      <c r="B259" s="123"/>
      <c r="C259" s="124"/>
      <c r="D259" s="124"/>
      <c r="E259" s="124"/>
      <c r="F259" s="194" t="s">
        <v>373</v>
      </c>
      <c r="G259" s="194"/>
      <c r="H259" s="194"/>
      <c r="I259" s="19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5"/>
      <c r="T259" s="126"/>
      <c r="U259" s="124"/>
      <c r="V259" s="124"/>
      <c r="W259" s="124"/>
      <c r="X259" s="124"/>
      <c r="Y259" s="124"/>
      <c r="Z259" s="124"/>
      <c r="AA259" s="127"/>
      <c r="AT259" s="128" t="s">
        <v>163</v>
      </c>
      <c r="AU259" s="128" t="s">
        <v>74</v>
      </c>
      <c r="AV259" s="128" t="s">
        <v>17</v>
      </c>
      <c r="AW259" s="128" t="s">
        <v>129</v>
      </c>
      <c r="AX259" s="128" t="s">
        <v>66</v>
      </c>
      <c r="AY259" s="128" t="s">
        <v>153</v>
      </c>
    </row>
    <row r="260" spans="2:51" s="6" customFormat="1" ht="15.75" customHeight="1">
      <c r="B260" s="129"/>
      <c r="C260" s="130"/>
      <c r="D260" s="130"/>
      <c r="E260" s="130"/>
      <c r="F260" s="195" t="s">
        <v>374</v>
      </c>
      <c r="G260" s="195"/>
      <c r="H260" s="195"/>
      <c r="I260" s="195"/>
      <c r="J260" s="130"/>
      <c r="K260" s="131">
        <v>45.5</v>
      </c>
      <c r="L260" s="130"/>
      <c r="M260" s="130"/>
      <c r="N260" s="130"/>
      <c r="O260" s="130"/>
      <c r="P260" s="130"/>
      <c r="Q260" s="130"/>
      <c r="R260" s="130"/>
      <c r="S260" s="132"/>
      <c r="T260" s="133"/>
      <c r="U260" s="130"/>
      <c r="V260" s="130"/>
      <c r="W260" s="130"/>
      <c r="X260" s="130"/>
      <c r="Y260" s="130"/>
      <c r="Z260" s="130"/>
      <c r="AA260" s="134"/>
      <c r="AT260" s="135" t="s">
        <v>163</v>
      </c>
      <c r="AU260" s="135" t="s">
        <v>74</v>
      </c>
      <c r="AV260" s="135" t="s">
        <v>74</v>
      </c>
      <c r="AW260" s="135" t="s">
        <v>129</v>
      </c>
      <c r="AX260" s="135" t="s">
        <v>66</v>
      </c>
      <c r="AY260" s="135" t="s">
        <v>153</v>
      </c>
    </row>
    <row r="261" spans="2:51" s="6" customFormat="1" ht="15.75" customHeight="1">
      <c r="B261" s="136"/>
      <c r="C261" s="137"/>
      <c r="D261" s="137"/>
      <c r="E261" s="137" t="s">
        <v>108</v>
      </c>
      <c r="F261" s="196" t="s">
        <v>169</v>
      </c>
      <c r="G261" s="196"/>
      <c r="H261" s="196"/>
      <c r="I261" s="196"/>
      <c r="J261" s="137"/>
      <c r="K261" s="138">
        <v>112.4</v>
      </c>
      <c r="L261" s="137"/>
      <c r="M261" s="137"/>
      <c r="N261" s="137"/>
      <c r="O261" s="137"/>
      <c r="P261" s="137"/>
      <c r="Q261" s="137"/>
      <c r="R261" s="137"/>
      <c r="S261" s="139"/>
      <c r="T261" s="140"/>
      <c r="U261" s="137"/>
      <c r="V261" s="137"/>
      <c r="W261" s="137"/>
      <c r="X261" s="137"/>
      <c r="Y261" s="137"/>
      <c r="Z261" s="137"/>
      <c r="AA261" s="141"/>
      <c r="AT261" s="142" t="s">
        <v>163</v>
      </c>
      <c r="AU261" s="142" t="s">
        <v>74</v>
      </c>
      <c r="AV261" s="142" t="s">
        <v>158</v>
      </c>
      <c r="AW261" s="142" t="s">
        <v>129</v>
      </c>
      <c r="AX261" s="142" t="s">
        <v>17</v>
      </c>
      <c r="AY261" s="142" t="s">
        <v>153</v>
      </c>
    </row>
    <row r="262" spans="2:65" s="6" customFormat="1" ht="27" customHeight="1">
      <c r="B262" s="21"/>
      <c r="C262" s="112" t="s">
        <v>375</v>
      </c>
      <c r="D262" s="112" t="s">
        <v>154</v>
      </c>
      <c r="E262" s="113" t="s">
        <v>376</v>
      </c>
      <c r="F262" s="190" t="s">
        <v>377</v>
      </c>
      <c r="G262" s="190"/>
      <c r="H262" s="190"/>
      <c r="I262" s="190"/>
      <c r="J262" s="115" t="s">
        <v>77</v>
      </c>
      <c r="K262" s="116">
        <v>112.4</v>
      </c>
      <c r="L262" s="191"/>
      <c r="M262" s="191"/>
      <c r="N262" s="192">
        <f>ROUND($L$262*$K$262,2)</f>
        <v>0</v>
      </c>
      <c r="O262" s="192"/>
      <c r="P262" s="192"/>
      <c r="Q262" s="192"/>
      <c r="R262" s="114" t="s">
        <v>157</v>
      </c>
      <c r="S262" s="40"/>
      <c r="T262" s="117"/>
      <c r="U262" s="118" t="s">
        <v>36</v>
      </c>
      <c r="V262" s="22"/>
      <c r="W262" s="22"/>
      <c r="X262" s="119">
        <v>0</v>
      </c>
      <c r="Y262" s="119">
        <f>$X$262*$K$262</f>
        <v>0</v>
      </c>
      <c r="Z262" s="119">
        <v>0</v>
      </c>
      <c r="AA262" s="120">
        <f>$Z$262*$K$262</f>
        <v>0</v>
      </c>
      <c r="AR262" s="74" t="s">
        <v>158</v>
      </c>
      <c r="AT262" s="74" t="s">
        <v>154</v>
      </c>
      <c r="AU262" s="74" t="s">
        <v>74</v>
      </c>
      <c r="AY262" s="6" t="s">
        <v>153</v>
      </c>
      <c r="BE262" s="121">
        <f>IF($U$262="základní",$N$262,0)</f>
        <v>0</v>
      </c>
      <c r="BF262" s="121">
        <f>IF($U$262="snížená",$N$262,0)</f>
        <v>0</v>
      </c>
      <c r="BG262" s="121">
        <f>IF($U$262="zákl. přenesená",$N$262,0)</f>
        <v>0</v>
      </c>
      <c r="BH262" s="121">
        <f>IF($U$262="sníž. přenesená",$N$262,0)</f>
        <v>0</v>
      </c>
      <c r="BI262" s="121">
        <f>IF($U$262="nulová",$N$262,0)</f>
        <v>0</v>
      </c>
      <c r="BJ262" s="74" t="s">
        <v>17</v>
      </c>
      <c r="BK262" s="121">
        <f>ROUND($L$262*$K$262,2)</f>
        <v>0</v>
      </c>
      <c r="BL262" s="74" t="s">
        <v>158</v>
      </c>
      <c r="BM262" s="74" t="s">
        <v>378</v>
      </c>
    </row>
    <row r="263" spans="2:47" s="6" customFormat="1" ht="16.5" customHeight="1">
      <c r="B263" s="21"/>
      <c r="C263" s="22"/>
      <c r="D263" s="22"/>
      <c r="E263" s="22"/>
      <c r="F263" s="193" t="s">
        <v>377</v>
      </c>
      <c r="G263" s="193"/>
      <c r="H263" s="193"/>
      <c r="I263" s="193"/>
      <c r="J263" s="193"/>
      <c r="K263" s="193"/>
      <c r="L263" s="193"/>
      <c r="M263" s="193"/>
      <c r="N263" s="193"/>
      <c r="O263" s="193"/>
      <c r="P263" s="193"/>
      <c r="Q263" s="193"/>
      <c r="R263" s="193"/>
      <c r="S263" s="40"/>
      <c r="T263" s="122"/>
      <c r="U263" s="22"/>
      <c r="V263" s="22"/>
      <c r="W263" s="22"/>
      <c r="X263" s="22"/>
      <c r="Y263" s="22"/>
      <c r="Z263" s="22"/>
      <c r="AA263" s="49"/>
      <c r="AT263" s="6" t="s">
        <v>161</v>
      </c>
      <c r="AU263" s="6" t="s">
        <v>74</v>
      </c>
    </row>
    <row r="264" spans="2:51" s="6" customFormat="1" ht="27" customHeight="1">
      <c r="B264" s="129"/>
      <c r="C264" s="130"/>
      <c r="D264" s="130"/>
      <c r="E264" s="130"/>
      <c r="F264" s="195" t="s">
        <v>379</v>
      </c>
      <c r="G264" s="195"/>
      <c r="H264" s="195"/>
      <c r="I264" s="195"/>
      <c r="J264" s="130"/>
      <c r="K264" s="131">
        <v>112.4</v>
      </c>
      <c r="L264" s="130"/>
      <c r="M264" s="130"/>
      <c r="N264" s="130"/>
      <c r="O264" s="130"/>
      <c r="P264" s="130"/>
      <c r="Q264" s="130"/>
      <c r="R264" s="130"/>
      <c r="S264" s="132"/>
      <c r="T264" s="133"/>
      <c r="U264" s="130"/>
      <c r="V264" s="130"/>
      <c r="W264" s="130"/>
      <c r="X264" s="130"/>
      <c r="Y264" s="130"/>
      <c r="Z264" s="130"/>
      <c r="AA264" s="134"/>
      <c r="AT264" s="135" t="s">
        <v>163</v>
      </c>
      <c r="AU264" s="135" t="s">
        <v>74</v>
      </c>
      <c r="AV264" s="135" t="s">
        <v>74</v>
      </c>
      <c r="AW264" s="135" t="s">
        <v>129</v>
      </c>
      <c r="AX264" s="135" t="s">
        <v>17</v>
      </c>
      <c r="AY264" s="135" t="s">
        <v>153</v>
      </c>
    </row>
    <row r="265" spans="2:65" s="6" customFormat="1" ht="15.75" customHeight="1">
      <c r="B265" s="21"/>
      <c r="C265" s="143" t="s">
        <v>380</v>
      </c>
      <c r="D265" s="143" t="s">
        <v>345</v>
      </c>
      <c r="E265" s="144" t="s">
        <v>381</v>
      </c>
      <c r="F265" s="197" t="s">
        <v>382</v>
      </c>
      <c r="G265" s="197"/>
      <c r="H265" s="197"/>
      <c r="I265" s="197"/>
      <c r="J265" s="145" t="s">
        <v>383</v>
      </c>
      <c r="K265" s="146">
        <v>112.4</v>
      </c>
      <c r="L265" s="198"/>
      <c r="M265" s="198"/>
      <c r="N265" s="199">
        <f>ROUND($L$265*$K$265,2)</f>
        <v>0</v>
      </c>
      <c r="O265" s="199"/>
      <c r="P265" s="199"/>
      <c r="Q265" s="199"/>
      <c r="R265" s="114" t="s">
        <v>157</v>
      </c>
      <c r="S265" s="40"/>
      <c r="T265" s="117"/>
      <c r="U265" s="118" t="s">
        <v>36</v>
      </c>
      <c r="V265" s="22"/>
      <c r="W265" s="22"/>
      <c r="X265" s="119">
        <v>0.001</v>
      </c>
      <c r="Y265" s="119">
        <f>$X$265*$K$265</f>
        <v>0.11240000000000001</v>
      </c>
      <c r="Z265" s="119">
        <v>0</v>
      </c>
      <c r="AA265" s="120">
        <f>$Z$265*$K$265</f>
        <v>0</v>
      </c>
      <c r="AR265" s="74" t="s">
        <v>239</v>
      </c>
      <c r="AT265" s="74" t="s">
        <v>345</v>
      </c>
      <c r="AU265" s="74" t="s">
        <v>74</v>
      </c>
      <c r="AY265" s="6" t="s">
        <v>153</v>
      </c>
      <c r="BE265" s="121">
        <f>IF($U$265="základní",$N$265,0)</f>
        <v>0</v>
      </c>
      <c r="BF265" s="121">
        <f>IF($U$265="snížená",$N$265,0)</f>
        <v>0</v>
      </c>
      <c r="BG265" s="121">
        <f>IF($U$265="zákl. přenesená",$N$265,0)</f>
        <v>0</v>
      </c>
      <c r="BH265" s="121">
        <f>IF($U$265="sníž. přenesená",$N$265,0)</f>
        <v>0</v>
      </c>
      <c r="BI265" s="121">
        <f>IF($U$265="nulová",$N$265,0)</f>
        <v>0</v>
      </c>
      <c r="BJ265" s="74" t="s">
        <v>17</v>
      </c>
      <c r="BK265" s="121">
        <f>ROUND($L$265*$K$265,2)</f>
        <v>0</v>
      </c>
      <c r="BL265" s="74" t="s">
        <v>158</v>
      </c>
      <c r="BM265" s="74" t="s">
        <v>384</v>
      </c>
    </row>
    <row r="266" spans="2:47" s="6" customFormat="1" ht="16.5" customHeight="1">
      <c r="B266" s="21"/>
      <c r="C266" s="22"/>
      <c r="D266" s="22"/>
      <c r="E266" s="22"/>
      <c r="F266" s="193" t="s">
        <v>382</v>
      </c>
      <c r="G266" s="193"/>
      <c r="H266" s="193"/>
      <c r="I266" s="193"/>
      <c r="J266" s="193"/>
      <c r="K266" s="193"/>
      <c r="L266" s="193"/>
      <c r="M266" s="193"/>
      <c r="N266" s="193"/>
      <c r="O266" s="193"/>
      <c r="P266" s="193"/>
      <c r="Q266" s="193"/>
      <c r="R266" s="193"/>
      <c r="S266" s="40"/>
      <c r="T266" s="122"/>
      <c r="U266" s="22"/>
      <c r="V266" s="22"/>
      <c r="W266" s="22"/>
      <c r="X266" s="22"/>
      <c r="Y266" s="22"/>
      <c r="Z266" s="22"/>
      <c r="AA266" s="49"/>
      <c r="AT266" s="6" t="s">
        <v>161</v>
      </c>
      <c r="AU266" s="6" t="s">
        <v>74</v>
      </c>
    </row>
    <row r="267" spans="2:65" s="6" customFormat="1" ht="27" customHeight="1">
      <c r="B267" s="21"/>
      <c r="C267" s="112" t="s">
        <v>385</v>
      </c>
      <c r="D267" s="112" t="s">
        <v>154</v>
      </c>
      <c r="E267" s="113" t="s">
        <v>386</v>
      </c>
      <c r="F267" s="190" t="s">
        <v>387</v>
      </c>
      <c r="G267" s="190"/>
      <c r="H267" s="190"/>
      <c r="I267" s="190"/>
      <c r="J267" s="115" t="s">
        <v>77</v>
      </c>
      <c r="K267" s="116">
        <v>48.5</v>
      </c>
      <c r="L267" s="191"/>
      <c r="M267" s="191"/>
      <c r="N267" s="192">
        <f>ROUND($L$267*$K$267,2)</f>
        <v>0</v>
      </c>
      <c r="O267" s="192"/>
      <c r="P267" s="192"/>
      <c r="Q267" s="192"/>
      <c r="R267" s="114" t="s">
        <v>157</v>
      </c>
      <c r="S267" s="40"/>
      <c r="T267" s="117"/>
      <c r="U267" s="118" t="s">
        <v>36</v>
      </c>
      <c r="V267" s="22"/>
      <c r="W267" s="22"/>
      <c r="X267" s="119">
        <v>0</v>
      </c>
      <c r="Y267" s="119">
        <f>$X$267*$K$267</f>
        <v>0</v>
      </c>
      <c r="Z267" s="119">
        <v>0</v>
      </c>
      <c r="AA267" s="120">
        <f>$Z$267*$K$267</f>
        <v>0</v>
      </c>
      <c r="AR267" s="74" t="s">
        <v>158</v>
      </c>
      <c r="AT267" s="74" t="s">
        <v>154</v>
      </c>
      <c r="AU267" s="74" t="s">
        <v>74</v>
      </c>
      <c r="AY267" s="6" t="s">
        <v>153</v>
      </c>
      <c r="BE267" s="121">
        <f>IF($U$267="základní",$N$267,0)</f>
        <v>0</v>
      </c>
      <c r="BF267" s="121">
        <f>IF($U$267="snížená",$N$267,0)</f>
        <v>0</v>
      </c>
      <c r="BG267" s="121">
        <f>IF($U$267="zákl. přenesená",$N$267,0)</f>
        <v>0</v>
      </c>
      <c r="BH267" s="121">
        <f>IF($U$267="sníž. přenesená",$N$267,0)</f>
        <v>0</v>
      </c>
      <c r="BI267" s="121">
        <f>IF($U$267="nulová",$N$267,0)</f>
        <v>0</v>
      </c>
      <c r="BJ267" s="74" t="s">
        <v>17</v>
      </c>
      <c r="BK267" s="121">
        <f>ROUND($L$267*$K$267,2)</f>
        <v>0</v>
      </c>
      <c r="BL267" s="74" t="s">
        <v>158</v>
      </c>
      <c r="BM267" s="74" t="s">
        <v>388</v>
      </c>
    </row>
    <row r="268" spans="2:47" s="6" customFormat="1" ht="16.5" customHeight="1">
      <c r="B268" s="21"/>
      <c r="C268" s="22"/>
      <c r="D268" s="22"/>
      <c r="E268" s="22"/>
      <c r="F268" s="193" t="s">
        <v>387</v>
      </c>
      <c r="G268" s="193"/>
      <c r="H268" s="193"/>
      <c r="I268" s="193"/>
      <c r="J268" s="193"/>
      <c r="K268" s="193"/>
      <c r="L268" s="193"/>
      <c r="M268" s="193"/>
      <c r="N268" s="193"/>
      <c r="O268" s="193"/>
      <c r="P268" s="193"/>
      <c r="Q268" s="193"/>
      <c r="R268" s="193"/>
      <c r="S268" s="40"/>
      <c r="T268" s="122"/>
      <c r="U268" s="22"/>
      <c r="V268" s="22"/>
      <c r="W268" s="22"/>
      <c r="X268" s="22"/>
      <c r="Y268" s="22"/>
      <c r="Z268" s="22"/>
      <c r="AA268" s="49"/>
      <c r="AT268" s="6" t="s">
        <v>161</v>
      </c>
      <c r="AU268" s="6" t="s">
        <v>74</v>
      </c>
    </row>
    <row r="269" spans="2:51" s="6" customFormat="1" ht="15.75" customHeight="1">
      <c r="B269" s="129"/>
      <c r="C269" s="130"/>
      <c r="D269" s="130"/>
      <c r="E269" s="130"/>
      <c r="F269" s="195" t="s">
        <v>389</v>
      </c>
      <c r="G269" s="195"/>
      <c r="H269" s="195"/>
      <c r="I269" s="195"/>
      <c r="J269" s="130"/>
      <c r="K269" s="131">
        <v>48.5</v>
      </c>
      <c r="L269" s="130"/>
      <c r="M269" s="130"/>
      <c r="N269" s="130"/>
      <c r="O269" s="130"/>
      <c r="P269" s="130"/>
      <c r="Q269" s="130"/>
      <c r="R269" s="130"/>
      <c r="S269" s="132"/>
      <c r="T269" s="133"/>
      <c r="U269" s="130"/>
      <c r="V269" s="130"/>
      <c r="W269" s="130"/>
      <c r="X269" s="130"/>
      <c r="Y269" s="130"/>
      <c r="Z269" s="130"/>
      <c r="AA269" s="134"/>
      <c r="AT269" s="135" t="s">
        <v>163</v>
      </c>
      <c r="AU269" s="135" t="s">
        <v>74</v>
      </c>
      <c r="AV269" s="135" t="s">
        <v>74</v>
      </c>
      <c r="AW269" s="135" t="s">
        <v>129</v>
      </c>
      <c r="AX269" s="135" t="s">
        <v>17</v>
      </c>
      <c r="AY269" s="135" t="s">
        <v>153</v>
      </c>
    </row>
    <row r="270" spans="2:65" s="6" customFormat="1" ht="15.75" customHeight="1">
      <c r="B270" s="21"/>
      <c r="C270" s="143" t="s">
        <v>230</v>
      </c>
      <c r="D270" s="143" t="s">
        <v>345</v>
      </c>
      <c r="E270" s="144" t="s">
        <v>390</v>
      </c>
      <c r="F270" s="197" t="s">
        <v>391</v>
      </c>
      <c r="G270" s="197"/>
      <c r="H270" s="197"/>
      <c r="I270" s="197"/>
      <c r="J270" s="145" t="s">
        <v>383</v>
      </c>
      <c r="K270" s="146">
        <v>1.455</v>
      </c>
      <c r="L270" s="198"/>
      <c r="M270" s="198"/>
      <c r="N270" s="199">
        <f>ROUND($L$270*$K$270,2)</f>
        <v>0</v>
      </c>
      <c r="O270" s="199"/>
      <c r="P270" s="199"/>
      <c r="Q270" s="199"/>
      <c r="R270" s="114" t="s">
        <v>157</v>
      </c>
      <c r="S270" s="40"/>
      <c r="T270" s="117"/>
      <c r="U270" s="118" t="s">
        <v>36</v>
      </c>
      <c r="V270" s="22"/>
      <c r="W270" s="22"/>
      <c r="X270" s="119">
        <v>0.001</v>
      </c>
      <c r="Y270" s="119">
        <f>$X$270*$K$270</f>
        <v>0.0014550000000000001</v>
      </c>
      <c r="Z270" s="119">
        <v>0</v>
      </c>
      <c r="AA270" s="120">
        <f>$Z$270*$K$270</f>
        <v>0</v>
      </c>
      <c r="AR270" s="74" t="s">
        <v>239</v>
      </c>
      <c r="AT270" s="74" t="s">
        <v>345</v>
      </c>
      <c r="AU270" s="74" t="s">
        <v>74</v>
      </c>
      <c r="AY270" s="6" t="s">
        <v>153</v>
      </c>
      <c r="BE270" s="121">
        <f>IF($U$270="základní",$N$270,0)</f>
        <v>0</v>
      </c>
      <c r="BF270" s="121">
        <f>IF($U$270="snížená",$N$270,0)</f>
        <v>0</v>
      </c>
      <c r="BG270" s="121">
        <f>IF($U$270="zákl. přenesená",$N$270,0)</f>
        <v>0</v>
      </c>
      <c r="BH270" s="121">
        <f>IF($U$270="sníž. přenesená",$N$270,0)</f>
        <v>0</v>
      </c>
      <c r="BI270" s="121">
        <f>IF($U$270="nulová",$N$270,0)</f>
        <v>0</v>
      </c>
      <c r="BJ270" s="74" t="s">
        <v>17</v>
      </c>
      <c r="BK270" s="121">
        <f>ROUND($L$270*$K$270,2)</f>
        <v>0</v>
      </c>
      <c r="BL270" s="74" t="s">
        <v>158</v>
      </c>
      <c r="BM270" s="74" t="s">
        <v>392</v>
      </c>
    </row>
    <row r="271" spans="2:47" s="6" customFormat="1" ht="16.5" customHeight="1">
      <c r="B271" s="21"/>
      <c r="C271" s="22"/>
      <c r="D271" s="22"/>
      <c r="E271" s="22"/>
      <c r="F271" s="193" t="s">
        <v>391</v>
      </c>
      <c r="G271" s="193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40"/>
      <c r="T271" s="122"/>
      <c r="U271" s="22"/>
      <c r="V271" s="22"/>
      <c r="W271" s="22"/>
      <c r="X271" s="22"/>
      <c r="Y271" s="22"/>
      <c r="Z271" s="22"/>
      <c r="AA271" s="49"/>
      <c r="AT271" s="6" t="s">
        <v>161</v>
      </c>
      <c r="AU271" s="6" t="s">
        <v>74</v>
      </c>
    </row>
    <row r="272" spans="2:51" s="6" customFormat="1" ht="15.75" customHeight="1">
      <c r="B272" s="129"/>
      <c r="C272" s="130"/>
      <c r="D272" s="130"/>
      <c r="E272" s="130"/>
      <c r="F272" s="195" t="s">
        <v>393</v>
      </c>
      <c r="G272" s="195"/>
      <c r="H272" s="195"/>
      <c r="I272" s="195"/>
      <c r="J272" s="130"/>
      <c r="K272" s="131">
        <v>1.455</v>
      </c>
      <c r="L272" s="130"/>
      <c r="M272" s="130"/>
      <c r="N272" s="130"/>
      <c r="O272" s="130"/>
      <c r="P272" s="130"/>
      <c r="Q272" s="130"/>
      <c r="R272" s="130"/>
      <c r="S272" s="132"/>
      <c r="T272" s="133"/>
      <c r="U272" s="130"/>
      <c r="V272" s="130"/>
      <c r="W272" s="130"/>
      <c r="X272" s="130"/>
      <c r="Y272" s="130"/>
      <c r="Z272" s="130"/>
      <c r="AA272" s="134"/>
      <c r="AT272" s="135" t="s">
        <v>163</v>
      </c>
      <c r="AU272" s="135" t="s">
        <v>74</v>
      </c>
      <c r="AV272" s="135" t="s">
        <v>74</v>
      </c>
      <c r="AW272" s="135" t="s">
        <v>129</v>
      </c>
      <c r="AX272" s="135" t="s">
        <v>17</v>
      </c>
      <c r="AY272" s="135" t="s">
        <v>153</v>
      </c>
    </row>
    <row r="273" spans="2:65" s="6" customFormat="1" ht="15.75" customHeight="1">
      <c r="B273" s="21"/>
      <c r="C273" s="112" t="s">
        <v>394</v>
      </c>
      <c r="D273" s="112" t="s">
        <v>154</v>
      </c>
      <c r="E273" s="113" t="s">
        <v>395</v>
      </c>
      <c r="F273" s="190" t="s">
        <v>396</v>
      </c>
      <c r="G273" s="190"/>
      <c r="H273" s="190"/>
      <c r="I273" s="190"/>
      <c r="J273" s="115" t="s">
        <v>77</v>
      </c>
      <c r="K273" s="116">
        <v>376.1</v>
      </c>
      <c r="L273" s="191"/>
      <c r="M273" s="191"/>
      <c r="N273" s="192">
        <f>ROUND($L$273*$K$273,2)</f>
        <v>0</v>
      </c>
      <c r="O273" s="192"/>
      <c r="P273" s="192"/>
      <c r="Q273" s="192"/>
      <c r="R273" s="114" t="s">
        <v>157</v>
      </c>
      <c r="S273" s="40"/>
      <c r="T273" s="117"/>
      <c r="U273" s="118" t="s">
        <v>36</v>
      </c>
      <c r="V273" s="22"/>
      <c r="W273" s="22"/>
      <c r="X273" s="119">
        <v>0</v>
      </c>
      <c r="Y273" s="119">
        <f>$X$273*$K$273</f>
        <v>0</v>
      </c>
      <c r="Z273" s="119">
        <v>0</v>
      </c>
      <c r="AA273" s="120">
        <f>$Z$273*$K$273</f>
        <v>0</v>
      </c>
      <c r="AR273" s="74" t="s">
        <v>158</v>
      </c>
      <c r="AT273" s="74" t="s">
        <v>154</v>
      </c>
      <c r="AU273" s="74" t="s">
        <v>74</v>
      </c>
      <c r="AY273" s="6" t="s">
        <v>153</v>
      </c>
      <c r="BE273" s="121">
        <f>IF($U$273="základní",$N$273,0)</f>
        <v>0</v>
      </c>
      <c r="BF273" s="121">
        <f>IF($U$273="snížená",$N$273,0)</f>
        <v>0</v>
      </c>
      <c r="BG273" s="121">
        <f>IF($U$273="zákl. přenesená",$N$273,0)</f>
        <v>0</v>
      </c>
      <c r="BH273" s="121">
        <f>IF($U$273="sníž. přenesená",$N$273,0)</f>
        <v>0</v>
      </c>
      <c r="BI273" s="121">
        <f>IF($U$273="nulová",$N$273,0)</f>
        <v>0</v>
      </c>
      <c r="BJ273" s="74" t="s">
        <v>17</v>
      </c>
      <c r="BK273" s="121">
        <f>ROUND($L$273*$K$273,2)</f>
        <v>0</v>
      </c>
      <c r="BL273" s="74" t="s">
        <v>158</v>
      </c>
      <c r="BM273" s="74" t="s">
        <v>397</v>
      </c>
    </row>
    <row r="274" spans="2:47" s="6" customFormat="1" ht="16.5" customHeight="1">
      <c r="B274" s="21"/>
      <c r="C274" s="22"/>
      <c r="D274" s="22"/>
      <c r="E274" s="22"/>
      <c r="F274" s="193" t="s">
        <v>396</v>
      </c>
      <c r="G274" s="193"/>
      <c r="H274" s="193"/>
      <c r="I274" s="193"/>
      <c r="J274" s="193"/>
      <c r="K274" s="193"/>
      <c r="L274" s="193"/>
      <c r="M274" s="193"/>
      <c r="N274" s="193"/>
      <c r="O274" s="193"/>
      <c r="P274" s="193"/>
      <c r="Q274" s="193"/>
      <c r="R274" s="193"/>
      <c r="S274" s="40"/>
      <c r="T274" s="122"/>
      <c r="U274" s="22"/>
      <c r="V274" s="22"/>
      <c r="W274" s="22"/>
      <c r="X274" s="22"/>
      <c r="Y274" s="22"/>
      <c r="Z274" s="22"/>
      <c r="AA274" s="49"/>
      <c r="AT274" s="6" t="s">
        <v>161</v>
      </c>
      <c r="AU274" s="6" t="s">
        <v>74</v>
      </c>
    </row>
    <row r="275" spans="2:51" s="6" customFormat="1" ht="15.75" customHeight="1">
      <c r="B275" s="129"/>
      <c r="C275" s="130"/>
      <c r="D275" s="130"/>
      <c r="E275" s="130" t="s">
        <v>114</v>
      </c>
      <c r="F275" s="195" t="s">
        <v>398</v>
      </c>
      <c r="G275" s="195"/>
      <c r="H275" s="195"/>
      <c r="I275" s="195"/>
      <c r="J275" s="130"/>
      <c r="K275" s="131">
        <v>376.1</v>
      </c>
      <c r="L275" s="130"/>
      <c r="M275" s="130"/>
      <c r="N275" s="130"/>
      <c r="O275" s="130"/>
      <c r="P275" s="130"/>
      <c r="Q275" s="130"/>
      <c r="R275" s="130"/>
      <c r="S275" s="132"/>
      <c r="T275" s="133"/>
      <c r="U275" s="130"/>
      <c r="V275" s="130"/>
      <c r="W275" s="130"/>
      <c r="X275" s="130"/>
      <c r="Y275" s="130"/>
      <c r="Z275" s="130"/>
      <c r="AA275" s="134"/>
      <c r="AT275" s="135" t="s">
        <v>163</v>
      </c>
      <c r="AU275" s="135" t="s">
        <v>74</v>
      </c>
      <c r="AV275" s="135" t="s">
        <v>74</v>
      </c>
      <c r="AW275" s="135" t="s">
        <v>129</v>
      </c>
      <c r="AX275" s="135" t="s">
        <v>17</v>
      </c>
      <c r="AY275" s="135" t="s">
        <v>153</v>
      </c>
    </row>
    <row r="276" spans="2:65" s="6" customFormat="1" ht="15.75" customHeight="1">
      <c r="B276" s="21"/>
      <c r="C276" s="112" t="s">
        <v>368</v>
      </c>
      <c r="D276" s="112" t="s">
        <v>154</v>
      </c>
      <c r="E276" s="113" t="s">
        <v>399</v>
      </c>
      <c r="F276" s="190" t="s">
        <v>400</v>
      </c>
      <c r="G276" s="190"/>
      <c r="H276" s="190"/>
      <c r="I276" s="190"/>
      <c r="J276" s="115" t="s">
        <v>77</v>
      </c>
      <c r="K276" s="116">
        <v>48.5</v>
      </c>
      <c r="L276" s="191"/>
      <c r="M276" s="191"/>
      <c r="N276" s="192">
        <f>ROUND($L$276*$K$276,2)</f>
        <v>0</v>
      </c>
      <c r="O276" s="192"/>
      <c r="P276" s="192"/>
      <c r="Q276" s="192"/>
      <c r="R276" s="114" t="s">
        <v>157</v>
      </c>
      <c r="S276" s="40"/>
      <c r="T276" s="117"/>
      <c r="U276" s="118" t="s">
        <v>36</v>
      </c>
      <c r="V276" s="22"/>
      <c r="W276" s="22"/>
      <c r="X276" s="119">
        <v>0</v>
      </c>
      <c r="Y276" s="119">
        <f>$X$276*$K$276</f>
        <v>0</v>
      </c>
      <c r="Z276" s="119">
        <v>0</v>
      </c>
      <c r="AA276" s="120">
        <f>$Z$276*$K$276</f>
        <v>0</v>
      </c>
      <c r="AR276" s="74" t="s">
        <v>158</v>
      </c>
      <c r="AT276" s="74" t="s">
        <v>154</v>
      </c>
      <c r="AU276" s="74" t="s">
        <v>74</v>
      </c>
      <c r="AY276" s="6" t="s">
        <v>153</v>
      </c>
      <c r="BE276" s="121">
        <f>IF($U$276="základní",$N$276,0)</f>
        <v>0</v>
      </c>
      <c r="BF276" s="121">
        <f>IF($U$276="snížená",$N$276,0)</f>
        <v>0</v>
      </c>
      <c r="BG276" s="121">
        <f>IF($U$276="zákl. přenesená",$N$276,0)</f>
        <v>0</v>
      </c>
      <c r="BH276" s="121">
        <f>IF($U$276="sníž. přenesená",$N$276,0)</f>
        <v>0</v>
      </c>
      <c r="BI276" s="121">
        <f>IF($U$276="nulová",$N$276,0)</f>
        <v>0</v>
      </c>
      <c r="BJ276" s="74" t="s">
        <v>17</v>
      </c>
      <c r="BK276" s="121">
        <f>ROUND($L$276*$K$276,2)</f>
        <v>0</v>
      </c>
      <c r="BL276" s="74" t="s">
        <v>158</v>
      </c>
      <c r="BM276" s="74" t="s">
        <v>401</v>
      </c>
    </row>
    <row r="277" spans="2:47" s="6" customFormat="1" ht="16.5" customHeight="1">
      <c r="B277" s="21"/>
      <c r="C277" s="22"/>
      <c r="D277" s="22"/>
      <c r="E277" s="22"/>
      <c r="F277" s="193" t="s">
        <v>400</v>
      </c>
      <c r="G277" s="193"/>
      <c r="H277" s="193"/>
      <c r="I277" s="193"/>
      <c r="J277" s="193"/>
      <c r="K277" s="193"/>
      <c r="L277" s="193"/>
      <c r="M277" s="193"/>
      <c r="N277" s="193"/>
      <c r="O277" s="193"/>
      <c r="P277" s="193"/>
      <c r="Q277" s="193"/>
      <c r="R277" s="193"/>
      <c r="S277" s="40"/>
      <c r="T277" s="122"/>
      <c r="U277" s="22"/>
      <c r="V277" s="22"/>
      <c r="W277" s="22"/>
      <c r="X277" s="22"/>
      <c r="Y277" s="22"/>
      <c r="Z277" s="22"/>
      <c r="AA277" s="49"/>
      <c r="AT277" s="6" t="s">
        <v>161</v>
      </c>
      <c r="AU277" s="6" t="s">
        <v>74</v>
      </c>
    </row>
    <row r="278" spans="2:51" s="6" customFormat="1" ht="15.75" customHeight="1">
      <c r="B278" s="123"/>
      <c r="C278" s="124"/>
      <c r="D278" s="124"/>
      <c r="E278" s="124" t="s">
        <v>124</v>
      </c>
      <c r="F278" s="194" t="s">
        <v>402</v>
      </c>
      <c r="G278" s="194"/>
      <c r="H278" s="194"/>
      <c r="I278" s="19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5"/>
      <c r="T278" s="126"/>
      <c r="U278" s="124"/>
      <c r="V278" s="124"/>
      <c r="W278" s="124"/>
      <c r="X278" s="124"/>
      <c r="Y278" s="124"/>
      <c r="Z278" s="124"/>
      <c r="AA278" s="127"/>
      <c r="AT278" s="128" t="s">
        <v>163</v>
      </c>
      <c r="AU278" s="128" t="s">
        <v>74</v>
      </c>
      <c r="AV278" s="128" t="s">
        <v>17</v>
      </c>
      <c r="AW278" s="128" t="s">
        <v>129</v>
      </c>
      <c r="AX278" s="128" t="s">
        <v>66</v>
      </c>
      <c r="AY278" s="128" t="s">
        <v>153</v>
      </c>
    </row>
    <row r="279" spans="2:51" s="6" customFormat="1" ht="15.75" customHeight="1">
      <c r="B279" s="129"/>
      <c r="C279" s="130"/>
      <c r="D279" s="130"/>
      <c r="E279" s="130"/>
      <c r="F279" s="195" t="s">
        <v>214</v>
      </c>
      <c r="G279" s="195"/>
      <c r="H279" s="195"/>
      <c r="I279" s="195"/>
      <c r="J279" s="130"/>
      <c r="K279" s="131">
        <v>1.7</v>
      </c>
      <c r="L279" s="130"/>
      <c r="M279" s="130"/>
      <c r="N279" s="130"/>
      <c r="O279" s="130"/>
      <c r="P279" s="130"/>
      <c r="Q279" s="130"/>
      <c r="R279" s="130"/>
      <c r="S279" s="132"/>
      <c r="T279" s="133"/>
      <c r="U279" s="130"/>
      <c r="V279" s="130"/>
      <c r="W279" s="130"/>
      <c r="X279" s="130"/>
      <c r="Y279" s="130"/>
      <c r="Z279" s="130"/>
      <c r="AA279" s="134"/>
      <c r="AT279" s="135" t="s">
        <v>163</v>
      </c>
      <c r="AU279" s="135" t="s">
        <v>74</v>
      </c>
      <c r="AV279" s="135" t="s">
        <v>74</v>
      </c>
      <c r="AW279" s="135" t="s">
        <v>129</v>
      </c>
      <c r="AX279" s="135" t="s">
        <v>66</v>
      </c>
      <c r="AY279" s="135" t="s">
        <v>153</v>
      </c>
    </row>
    <row r="280" spans="2:51" s="6" customFormat="1" ht="15.75" customHeight="1">
      <c r="B280" s="123"/>
      <c r="C280" s="124"/>
      <c r="D280" s="124"/>
      <c r="E280" s="124"/>
      <c r="F280" s="194" t="s">
        <v>283</v>
      </c>
      <c r="G280" s="194"/>
      <c r="H280" s="194"/>
      <c r="I280" s="19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5"/>
      <c r="T280" s="126"/>
      <c r="U280" s="124"/>
      <c r="V280" s="124"/>
      <c r="W280" s="124"/>
      <c r="X280" s="124"/>
      <c r="Y280" s="124"/>
      <c r="Z280" s="124"/>
      <c r="AA280" s="127"/>
      <c r="AT280" s="128" t="s">
        <v>163</v>
      </c>
      <c r="AU280" s="128" t="s">
        <v>74</v>
      </c>
      <c r="AV280" s="128" t="s">
        <v>17</v>
      </c>
      <c r="AW280" s="128" t="s">
        <v>129</v>
      </c>
      <c r="AX280" s="128" t="s">
        <v>66</v>
      </c>
      <c r="AY280" s="128" t="s">
        <v>153</v>
      </c>
    </row>
    <row r="281" spans="2:51" s="6" customFormat="1" ht="15.75" customHeight="1">
      <c r="B281" s="129"/>
      <c r="C281" s="130"/>
      <c r="D281" s="130"/>
      <c r="E281" s="130"/>
      <c r="F281" s="195" t="s">
        <v>403</v>
      </c>
      <c r="G281" s="195"/>
      <c r="H281" s="195"/>
      <c r="I281" s="195"/>
      <c r="J281" s="130"/>
      <c r="K281" s="131">
        <v>27.5</v>
      </c>
      <c r="L281" s="130"/>
      <c r="M281" s="130"/>
      <c r="N281" s="130"/>
      <c r="O281" s="130"/>
      <c r="P281" s="130"/>
      <c r="Q281" s="130"/>
      <c r="R281" s="130"/>
      <c r="S281" s="132"/>
      <c r="T281" s="133"/>
      <c r="U281" s="130"/>
      <c r="V281" s="130"/>
      <c r="W281" s="130"/>
      <c r="X281" s="130"/>
      <c r="Y281" s="130"/>
      <c r="Z281" s="130"/>
      <c r="AA281" s="134"/>
      <c r="AT281" s="135" t="s">
        <v>163</v>
      </c>
      <c r="AU281" s="135" t="s">
        <v>74</v>
      </c>
      <c r="AV281" s="135" t="s">
        <v>74</v>
      </c>
      <c r="AW281" s="135" t="s">
        <v>129</v>
      </c>
      <c r="AX281" s="135" t="s">
        <v>66</v>
      </c>
      <c r="AY281" s="135" t="s">
        <v>153</v>
      </c>
    </row>
    <row r="282" spans="2:51" s="6" customFormat="1" ht="15.75" customHeight="1">
      <c r="B282" s="123"/>
      <c r="C282" s="124"/>
      <c r="D282" s="124"/>
      <c r="E282" s="124"/>
      <c r="F282" s="194" t="s">
        <v>404</v>
      </c>
      <c r="G282" s="194"/>
      <c r="H282" s="194"/>
      <c r="I282" s="19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5"/>
      <c r="T282" s="126"/>
      <c r="U282" s="124"/>
      <c r="V282" s="124"/>
      <c r="W282" s="124"/>
      <c r="X282" s="124"/>
      <c r="Y282" s="124"/>
      <c r="Z282" s="124"/>
      <c r="AA282" s="127"/>
      <c r="AT282" s="128" t="s">
        <v>163</v>
      </c>
      <c r="AU282" s="128" t="s">
        <v>74</v>
      </c>
      <c r="AV282" s="128" t="s">
        <v>17</v>
      </c>
      <c r="AW282" s="128" t="s">
        <v>129</v>
      </c>
      <c r="AX282" s="128" t="s">
        <v>66</v>
      </c>
      <c r="AY282" s="128" t="s">
        <v>153</v>
      </c>
    </row>
    <row r="283" spans="2:51" s="6" customFormat="1" ht="15.75" customHeight="1">
      <c r="B283" s="129"/>
      <c r="C283" s="130"/>
      <c r="D283" s="130"/>
      <c r="E283" s="130"/>
      <c r="F283" s="195" t="s">
        <v>405</v>
      </c>
      <c r="G283" s="195"/>
      <c r="H283" s="195"/>
      <c r="I283" s="195"/>
      <c r="J283" s="130"/>
      <c r="K283" s="131">
        <v>3.1</v>
      </c>
      <c r="L283" s="130"/>
      <c r="M283" s="130"/>
      <c r="N283" s="130"/>
      <c r="O283" s="130"/>
      <c r="P283" s="130"/>
      <c r="Q283" s="130"/>
      <c r="R283" s="130"/>
      <c r="S283" s="132"/>
      <c r="T283" s="133"/>
      <c r="U283" s="130"/>
      <c r="V283" s="130"/>
      <c r="W283" s="130"/>
      <c r="X283" s="130"/>
      <c r="Y283" s="130"/>
      <c r="Z283" s="130"/>
      <c r="AA283" s="134"/>
      <c r="AT283" s="135" t="s">
        <v>163</v>
      </c>
      <c r="AU283" s="135" t="s">
        <v>74</v>
      </c>
      <c r="AV283" s="135" t="s">
        <v>74</v>
      </c>
      <c r="AW283" s="135" t="s">
        <v>129</v>
      </c>
      <c r="AX283" s="135" t="s">
        <v>66</v>
      </c>
      <c r="AY283" s="135" t="s">
        <v>153</v>
      </c>
    </row>
    <row r="284" spans="2:51" s="6" customFormat="1" ht="15.75" customHeight="1">
      <c r="B284" s="123"/>
      <c r="C284" s="124"/>
      <c r="D284" s="124"/>
      <c r="E284" s="124"/>
      <c r="F284" s="194" t="s">
        <v>406</v>
      </c>
      <c r="G284" s="194"/>
      <c r="H284" s="194"/>
      <c r="I284" s="19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5"/>
      <c r="T284" s="126"/>
      <c r="U284" s="124"/>
      <c r="V284" s="124"/>
      <c r="W284" s="124"/>
      <c r="X284" s="124"/>
      <c r="Y284" s="124"/>
      <c r="Z284" s="124"/>
      <c r="AA284" s="127"/>
      <c r="AT284" s="128" t="s">
        <v>163</v>
      </c>
      <c r="AU284" s="128" t="s">
        <v>74</v>
      </c>
      <c r="AV284" s="128" t="s">
        <v>17</v>
      </c>
      <c r="AW284" s="128" t="s">
        <v>129</v>
      </c>
      <c r="AX284" s="128" t="s">
        <v>66</v>
      </c>
      <c r="AY284" s="128" t="s">
        <v>153</v>
      </c>
    </row>
    <row r="285" spans="2:51" s="6" customFormat="1" ht="15.75" customHeight="1">
      <c r="B285" s="129"/>
      <c r="C285" s="130"/>
      <c r="D285" s="130"/>
      <c r="E285" s="130"/>
      <c r="F285" s="195" t="s">
        <v>407</v>
      </c>
      <c r="G285" s="195"/>
      <c r="H285" s="195"/>
      <c r="I285" s="195"/>
      <c r="J285" s="130"/>
      <c r="K285" s="131">
        <v>16.2</v>
      </c>
      <c r="L285" s="130"/>
      <c r="M285" s="130"/>
      <c r="N285" s="130"/>
      <c r="O285" s="130"/>
      <c r="P285" s="130"/>
      <c r="Q285" s="130"/>
      <c r="R285" s="130"/>
      <c r="S285" s="132"/>
      <c r="T285" s="133"/>
      <c r="U285" s="130"/>
      <c r="V285" s="130"/>
      <c r="W285" s="130"/>
      <c r="X285" s="130"/>
      <c r="Y285" s="130"/>
      <c r="Z285" s="130"/>
      <c r="AA285" s="134"/>
      <c r="AT285" s="135" t="s">
        <v>163</v>
      </c>
      <c r="AU285" s="135" t="s">
        <v>74</v>
      </c>
      <c r="AV285" s="135" t="s">
        <v>74</v>
      </c>
      <c r="AW285" s="135" t="s">
        <v>129</v>
      </c>
      <c r="AX285" s="135" t="s">
        <v>66</v>
      </c>
      <c r="AY285" s="135" t="s">
        <v>153</v>
      </c>
    </row>
    <row r="286" spans="2:51" s="6" customFormat="1" ht="15.75" customHeight="1">
      <c r="B286" s="136"/>
      <c r="C286" s="137"/>
      <c r="D286" s="137"/>
      <c r="E286" s="137" t="s">
        <v>122</v>
      </c>
      <c r="F286" s="196" t="s">
        <v>169</v>
      </c>
      <c r="G286" s="196"/>
      <c r="H286" s="196"/>
      <c r="I286" s="196"/>
      <c r="J286" s="137"/>
      <c r="K286" s="138">
        <v>48.5</v>
      </c>
      <c r="L286" s="137"/>
      <c r="M286" s="137"/>
      <c r="N286" s="137"/>
      <c r="O286" s="137"/>
      <c r="P286" s="137"/>
      <c r="Q286" s="137"/>
      <c r="R286" s="137"/>
      <c r="S286" s="139"/>
      <c r="T286" s="140"/>
      <c r="U286" s="137"/>
      <c r="V286" s="137"/>
      <c r="W286" s="137"/>
      <c r="X286" s="137"/>
      <c r="Y286" s="137"/>
      <c r="Z286" s="137"/>
      <c r="AA286" s="141"/>
      <c r="AT286" s="142" t="s">
        <v>163</v>
      </c>
      <c r="AU286" s="142" t="s">
        <v>74</v>
      </c>
      <c r="AV286" s="142" t="s">
        <v>158</v>
      </c>
      <c r="AW286" s="142" t="s">
        <v>129</v>
      </c>
      <c r="AX286" s="142" t="s">
        <v>17</v>
      </c>
      <c r="AY286" s="142" t="s">
        <v>153</v>
      </c>
    </row>
    <row r="287" spans="2:65" s="6" customFormat="1" ht="27" customHeight="1">
      <c r="B287" s="21"/>
      <c r="C287" s="112" t="s">
        <v>408</v>
      </c>
      <c r="D287" s="112" t="s">
        <v>154</v>
      </c>
      <c r="E287" s="113" t="s">
        <v>409</v>
      </c>
      <c r="F287" s="190" t="s">
        <v>410</v>
      </c>
      <c r="G287" s="190"/>
      <c r="H287" s="190"/>
      <c r="I287" s="190"/>
      <c r="J287" s="115" t="s">
        <v>77</v>
      </c>
      <c r="K287" s="116">
        <v>48.5</v>
      </c>
      <c r="L287" s="191"/>
      <c r="M287" s="191"/>
      <c r="N287" s="192">
        <f>ROUND($L$287*$K$287,2)</f>
        <v>0</v>
      </c>
      <c r="O287" s="192"/>
      <c r="P287" s="192"/>
      <c r="Q287" s="192"/>
      <c r="R287" s="114" t="s">
        <v>157</v>
      </c>
      <c r="S287" s="40"/>
      <c r="T287" s="117"/>
      <c r="U287" s="118" t="s">
        <v>36</v>
      </c>
      <c r="V287" s="22"/>
      <c r="W287" s="22"/>
      <c r="X287" s="119">
        <v>0</v>
      </c>
      <c r="Y287" s="119">
        <f>$X$287*$K$287</f>
        <v>0</v>
      </c>
      <c r="Z287" s="119">
        <v>0</v>
      </c>
      <c r="AA287" s="120">
        <f>$Z$287*$K$287</f>
        <v>0</v>
      </c>
      <c r="AR287" s="74" t="s">
        <v>158</v>
      </c>
      <c r="AT287" s="74" t="s">
        <v>154</v>
      </c>
      <c r="AU287" s="74" t="s">
        <v>74</v>
      </c>
      <c r="AY287" s="6" t="s">
        <v>153</v>
      </c>
      <c r="BE287" s="121">
        <f>IF($U$287="základní",$N$287,0)</f>
        <v>0</v>
      </c>
      <c r="BF287" s="121">
        <f>IF($U$287="snížená",$N$287,0)</f>
        <v>0</v>
      </c>
      <c r="BG287" s="121">
        <f>IF($U$287="zákl. přenesená",$N$287,0)</f>
        <v>0</v>
      </c>
      <c r="BH287" s="121">
        <f>IF($U$287="sníž. přenesená",$N$287,0)</f>
        <v>0</v>
      </c>
      <c r="BI287" s="121">
        <f>IF($U$287="nulová",$N$287,0)</f>
        <v>0</v>
      </c>
      <c r="BJ287" s="74" t="s">
        <v>17</v>
      </c>
      <c r="BK287" s="121">
        <f>ROUND($L$287*$K$287,2)</f>
        <v>0</v>
      </c>
      <c r="BL287" s="74" t="s">
        <v>158</v>
      </c>
      <c r="BM287" s="74" t="s">
        <v>411</v>
      </c>
    </row>
    <row r="288" spans="2:47" s="6" customFormat="1" ht="16.5" customHeight="1">
      <c r="B288" s="21"/>
      <c r="C288" s="22"/>
      <c r="D288" s="22"/>
      <c r="E288" s="22"/>
      <c r="F288" s="193" t="s">
        <v>410</v>
      </c>
      <c r="G288" s="193"/>
      <c r="H288" s="193"/>
      <c r="I288" s="193"/>
      <c r="J288" s="193"/>
      <c r="K288" s="193"/>
      <c r="L288" s="193"/>
      <c r="M288" s="193"/>
      <c r="N288" s="193"/>
      <c r="O288" s="193"/>
      <c r="P288" s="193"/>
      <c r="Q288" s="193"/>
      <c r="R288" s="193"/>
      <c r="S288" s="40"/>
      <c r="T288" s="122"/>
      <c r="U288" s="22"/>
      <c r="V288" s="22"/>
      <c r="W288" s="22"/>
      <c r="X288" s="22"/>
      <c r="Y288" s="22"/>
      <c r="Z288" s="22"/>
      <c r="AA288" s="49"/>
      <c r="AT288" s="6" t="s">
        <v>161</v>
      </c>
      <c r="AU288" s="6" t="s">
        <v>74</v>
      </c>
    </row>
    <row r="289" spans="2:51" s="6" customFormat="1" ht="27" customHeight="1">
      <c r="B289" s="129"/>
      <c r="C289" s="130"/>
      <c r="D289" s="130"/>
      <c r="E289" s="130"/>
      <c r="F289" s="195" t="s">
        <v>412</v>
      </c>
      <c r="G289" s="195"/>
      <c r="H289" s="195"/>
      <c r="I289" s="195"/>
      <c r="J289" s="130"/>
      <c r="K289" s="131">
        <v>48.5</v>
      </c>
      <c r="L289" s="130"/>
      <c r="M289" s="130"/>
      <c r="N289" s="130"/>
      <c r="O289" s="130"/>
      <c r="P289" s="130"/>
      <c r="Q289" s="130"/>
      <c r="R289" s="130"/>
      <c r="S289" s="132"/>
      <c r="T289" s="133"/>
      <c r="U289" s="130"/>
      <c r="V289" s="130"/>
      <c r="W289" s="130"/>
      <c r="X289" s="130"/>
      <c r="Y289" s="130"/>
      <c r="Z289" s="130"/>
      <c r="AA289" s="134"/>
      <c r="AT289" s="135" t="s">
        <v>163</v>
      </c>
      <c r="AU289" s="135" t="s">
        <v>74</v>
      </c>
      <c r="AV289" s="135" t="s">
        <v>74</v>
      </c>
      <c r="AW289" s="135" t="s">
        <v>129</v>
      </c>
      <c r="AX289" s="135" t="s">
        <v>17</v>
      </c>
      <c r="AY289" s="135" t="s">
        <v>153</v>
      </c>
    </row>
    <row r="290" spans="2:65" s="6" customFormat="1" ht="15.75" customHeight="1">
      <c r="B290" s="21"/>
      <c r="C290" s="143" t="s">
        <v>413</v>
      </c>
      <c r="D290" s="143" t="s">
        <v>345</v>
      </c>
      <c r="E290" s="144" t="s">
        <v>414</v>
      </c>
      <c r="F290" s="197" t="s">
        <v>415</v>
      </c>
      <c r="G290" s="197"/>
      <c r="H290" s="197"/>
      <c r="I290" s="197"/>
      <c r="J290" s="145" t="s">
        <v>98</v>
      </c>
      <c r="K290" s="146">
        <v>16.09</v>
      </c>
      <c r="L290" s="198"/>
      <c r="M290" s="198"/>
      <c r="N290" s="199">
        <f>ROUND($L$290*$K$290,2)</f>
        <v>0</v>
      </c>
      <c r="O290" s="199"/>
      <c r="P290" s="199"/>
      <c r="Q290" s="199"/>
      <c r="R290" s="114"/>
      <c r="S290" s="40"/>
      <c r="T290" s="117"/>
      <c r="U290" s="118" t="s">
        <v>36</v>
      </c>
      <c r="V290" s="22"/>
      <c r="W290" s="22"/>
      <c r="X290" s="119">
        <v>0</v>
      </c>
      <c r="Y290" s="119">
        <f>$X$290*$K$290</f>
        <v>0</v>
      </c>
      <c r="Z290" s="119">
        <v>0</v>
      </c>
      <c r="AA290" s="120">
        <f>$Z$290*$K$290</f>
        <v>0</v>
      </c>
      <c r="AR290" s="74" t="s">
        <v>239</v>
      </c>
      <c r="AT290" s="74" t="s">
        <v>345</v>
      </c>
      <c r="AU290" s="74" t="s">
        <v>74</v>
      </c>
      <c r="AY290" s="6" t="s">
        <v>153</v>
      </c>
      <c r="BE290" s="121">
        <f>IF($U$290="základní",$N$290,0)</f>
        <v>0</v>
      </c>
      <c r="BF290" s="121">
        <f>IF($U$290="snížená",$N$290,0)</f>
        <v>0</v>
      </c>
      <c r="BG290" s="121">
        <f>IF($U$290="zákl. přenesená",$N$290,0)</f>
        <v>0</v>
      </c>
      <c r="BH290" s="121">
        <f>IF($U$290="sníž. přenesená",$N$290,0)</f>
        <v>0</v>
      </c>
      <c r="BI290" s="121">
        <f>IF($U$290="nulová",$N$290,0)</f>
        <v>0</v>
      </c>
      <c r="BJ290" s="74" t="s">
        <v>17</v>
      </c>
      <c r="BK290" s="121">
        <f>ROUND($L$290*$K$290,2)</f>
        <v>0</v>
      </c>
      <c r="BL290" s="74" t="s">
        <v>158</v>
      </c>
      <c r="BM290" s="74" t="s">
        <v>416</v>
      </c>
    </row>
    <row r="291" spans="2:51" s="6" customFormat="1" ht="15.75" customHeight="1">
      <c r="B291" s="129"/>
      <c r="C291" s="130"/>
      <c r="D291" s="130"/>
      <c r="E291" s="147"/>
      <c r="F291" s="195" t="s">
        <v>110</v>
      </c>
      <c r="G291" s="195"/>
      <c r="H291" s="195"/>
      <c r="I291" s="195"/>
      <c r="J291" s="130"/>
      <c r="K291" s="131">
        <v>16.09</v>
      </c>
      <c r="L291" s="130"/>
      <c r="M291" s="130"/>
      <c r="N291" s="130"/>
      <c r="O291" s="130"/>
      <c r="P291" s="130"/>
      <c r="Q291" s="130"/>
      <c r="R291" s="130"/>
      <c r="S291" s="132"/>
      <c r="T291" s="133"/>
      <c r="U291" s="130"/>
      <c r="V291" s="130"/>
      <c r="W291" s="130"/>
      <c r="X291" s="130"/>
      <c r="Y291" s="130"/>
      <c r="Z291" s="130"/>
      <c r="AA291" s="134"/>
      <c r="AT291" s="135" t="s">
        <v>163</v>
      </c>
      <c r="AU291" s="135" t="s">
        <v>74</v>
      </c>
      <c r="AV291" s="135" t="s">
        <v>74</v>
      </c>
      <c r="AW291" s="135" t="s">
        <v>129</v>
      </c>
      <c r="AX291" s="135" t="s">
        <v>17</v>
      </c>
      <c r="AY291" s="135" t="s">
        <v>153</v>
      </c>
    </row>
    <row r="292" spans="2:63" s="101" customFormat="1" ht="30.75" customHeight="1">
      <c r="B292" s="102"/>
      <c r="C292" s="103"/>
      <c r="D292" s="111" t="s">
        <v>132</v>
      </c>
      <c r="E292" s="103"/>
      <c r="F292" s="103"/>
      <c r="G292" s="103"/>
      <c r="H292" s="103"/>
      <c r="I292" s="103"/>
      <c r="J292" s="103"/>
      <c r="K292" s="103"/>
      <c r="L292" s="103"/>
      <c r="M292" s="103"/>
      <c r="N292" s="189">
        <f>$BK$292</f>
        <v>0</v>
      </c>
      <c r="O292" s="189"/>
      <c r="P292" s="189"/>
      <c r="Q292" s="189"/>
      <c r="R292" s="103"/>
      <c r="S292" s="105"/>
      <c r="T292" s="106"/>
      <c r="U292" s="103"/>
      <c r="V292" s="103"/>
      <c r="W292" s="107">
        <f>SUM($W$293:$W$306)</f>
        <v>0</v>
      </c>
      <c r="X292" s="103"/>
      <c r="Y292" s="107">
        <f>SUM($Y$293:$Y$306)</f>
        <v>1.20726</v>
      </c>
      <c r="Z292" s="103"/>
      <c r="AA292" s="108">
        <f>SUM($AA$293:$AA$306)</f>
        <v>0</v>
      </c>
      <c r="AR292" s="109" t="s">
        <v>17</v>
      </c>
      <c r="AT292" s="109" t="s">
        <v>65</v>
      </c>
      <c r="AU292" s="109" t="s">
        <v>17</v>
      </c>
      <c r="AY292" s="109" t="s">
        <v>153</v>
      </c>
      <c r="BK292" s="110">
        <f>SUM($BK$293:$BK$306)</f>
        <v>0</v>
      </c>
    </row>
    <row r="293" spans="2:65" s="6" customFormat="1" ht="27" customHeight="1">
      <c r="B293" s="21"/>
      <c r="C293" s="112" t="s">
        <v>417</v>
      </c>
      <c r="D293" s="112" t="s">
        <v>154</v>
      </c>
      <c r="E293" s="113" t="s">
        <v>418</v>
      </c>
      <c r="F293" s="190" t="s">
        <v>419</v>
      </c>
      <c r="G293" s="190"/>
      <c r="H293" s="190"/>
      <c r="I293" s="190"/>
      <c r="J293" s="115" t="s">
        <v>77</v>
      </c>
      <c r="K293" s="116">
        <v>3</v>
      </c>
      <c r="L293" s="191"/>
      <c r="M293" s="191"/>
      <c r="N293" s="192">
        <f>ROUND($L$293*$K$293,2)</f>
        <v>0</v>
      </c>
      <c r="O293" s="192"/>
      <c r="P293" s="192"/>
      <c r="Q293" s="192"/>
      <c r="R293" s="114" t="s">
        <v>157</v>
      </c>
      <c r="S293" s="40"/>
      <c r="T293" s="117"/>
      <c r="U293" s="118" t="s">
        <v>36</v>
      </c>
      <c r="V293" s="22"/>
      <c r="W293" s="22"/>
      <c r="X293" s="119">
        <v>0</v>
      </c>
      <c r="Y293" s="119">
        <f>$X$293*$K$293</f>
        <v>0</v>
      </c>
      <c r="Z293" s="119">
        <v>0</v>
      </c>
      <c r="AA293" s="120">
        <f>$Z$293*$K$293</f>
        <v>0</v>
      </c>
      <c r="AR293" s="74" t="s">
        <v>158</v>
      </c>
      <c r="AT293" s="74" t="s">
        <v>154</v>
      </c>
      <c r="AU293" s="74" t="s">
        <v>74</v>
      </c>
      <c r="AY293" s="6" t="s">
        <v>153</v>
      </c>
      <c r="BE293" s="121">
        <f>IF($U$293="základní",$N$293,0)</f>
        <v>0</v>
      </c>
      <c r="BF293" s="121">
        <f>IF($U$293="snížená",$N$293,0)</f>
        <v>0</v>
      </c>
      <c r="BG293" s="121">
        <f>IF($U$293="zákl. přenesená",$N$293,0)</f>
        <v>0</v>
      </c>
      <c r="BH293" s="121">
        <f>IF($U$293="sníž. přenesená",$N$293,0)</f>
        <v>0</v>
      </c>
      <c r="BI293" s="121">
        <f>IF($U$293="nulová",$N$293,0)</f>
        <v>0</v>
      </c>
      <c r="BJ293" s="74" t="s">
        <v>17</v>
      </c>
      <c r="BK293" s="121">
        <f>ROUND($L$293*$K$293,2)</f>
        <v>0</v>
      </c>
      <c r="BL293" s="74" t="s">
        <v>158</v>
      </c>
      <c r="BM293" s="74" t="s">
        <v>420</v>
      </c>
    </row>
    <row r="294" spans="2:47" s="6" customFormat="1" ht="16.5" customHeight="1">
      <c r="B294" s="21"/>
      <c r="C294" s="22"/>
      <c r="D294" s="22"/>
      <c r="E294" s="22"/>
      <c r="F294" s="193" t="s">
        <v>421</v>
      </c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40"/>
      <c r="T294" s="122"/>
      <c r="U294" s="22"/>
      <c r="V294" s="22"/>
      <c r="W294" s="22"/>
      <c r="X294" s="22"/>
      <c r="Y294" s="22"/>
      <c r="Z294" s="22"/>
      <c r="AA294" s="49"/>
      <c r="AT294" s="6" t="s">
        <v>161</v>
      </c>
      <c r="AU294" s="6" t="s">
        <v>74</v>
      </c>
    </row>
    <row r="295" spans="2:51" s="6" customFormat="1" ht="15.75" customHeight="1">
      <c r="B295" s="129"/>
      <c r="C295" s="130"/>
      <c r="D295" s="130"/>
      <c r="E295" s="130"/>
      <c r="F295" s="195" t="s">
        <v>91</v>
      </c>
      <c r="G295" s="195"/>
      <c r="H295" s="195"/>
      <c r="I295" s="195"/>
      <c r="J295" s="130"/>
      <c r="K295" s="131">
        <v>3</v>
      </c>
      <c r="L295" s="130"/>
      <c r="M295" s="130"/>
      <c r="N295" s="130"/>
      <c r="O295" s="130"/>
      <c r="P295" s="130"/>
      <c r="Q295" s="130"/>
      <c r="R295" s="130"/>
      <c r="S295" s="132"/>
      <c r="T295" s="133"/>
      <c r="U295" s="130"/>
      <c r="V295" s="130"/>
      <c r="W295" s="130"/>
      <c r="X295" s="130"/>
      <c r="Y295" s="130"/>
      <c r="Z295" s="130"/>
      <c r="AA295" s="134"/>
      <c r="AT295" s="135" t="s">
        <v>163</v>
      </c>
      <c r="AU295" s="135" t="s">
        <v>74</v>
      </c>
      <c r="AV295" s="135" t="s">
        <v>74</v>
      </c>
      <c r="AW295" s="135" t="s">
        <v>129</v>
      </c>
      <c r="AX295" s="135" t="s">
        <v>17</v>
      </c>
      <c r="AY295" s="135" t="s">
        <v>153</v>
      </c>
    </row>
    <row r="296" spans="2:65" s="6" customFormat="1" ht="27" customHeight="1">
      <c r="B296" s="21"/>
      <c r="C296" s="112" t="s">
        <v>90</v>
      </c>
      <c r="D296" s="112" t="s">
        <v>154</v>
      </c>
      <c r="E296" s="113" t="s">
        <v>422</v>
      </c>
      <c r="F296" s="190" t="s">
        <v>423</v>
      </c>
      <c r="G296" s="190"/>
      <c r="H296" s="190"/>
      <c r="I296" s="190"/>
      <c r="J296" s="115" t="s">
        <v>98</v>
      </c>
      <c r="K296" s="116">
        <v>7</v>
      </c>
      <c r="L296" s="191"/>
      <c r="M296" s="191"/>
      <c r="N296" s="192">
        <f>ROUND($L$296*$K$296,2)</f>
        <v>0</v>
      </c>
      <c r="O296" s="192"/>
      <c r="P296" s="192"/>
      <c r="Q296" s="192"/>
      <c r="R296" s="114" t="s">
        <v>157</v>
      </c>
      <c r="S296" s="40"/>
      <c r="T296" s="117"/>
      <c r="U296" s="118" t="s">
        <v>36</v>
      </c>
      <c r="V296" s="22"/>
      <c r="W296" s="22"/>
      <c r="X296" s="119">
        <v>0</v>
      </c>
      <c r="Y296" s="119">
        <f>$X$296*$K$296</f>
        <v>0</v>
      </c>
      <c r="Z296" s="119">
        <v>0</v>
      </c>
      <c r="AA296" s="120">
        <f>$Z$296*$K$296</f>
        <v>0</v>
      </c>
      <c r="AR296" s="74" t="s">
        <v>158</v>
      </c>
      <c r="AT296" s="74" t="s">
        <v>154</v>
      </c>
      <c r="AU296" s="74" t="s">
        <v>74</v>
      </c>
      <c r="AY296" s="6" t="s">
        <v>153</v>
      </c>
      <c r="BE296" s="121">
        <f>IF($U$296="základní",$N$296,0)</f>
        <v>0</v>
      </c>
      <c r="BF296" s="121">
        <f>IF($U$296="snížená",$N$296,0)</f>
        <v>0</v>
      </c>
      <c r="BG296" s="121">
        <f>IF($U$296="zákl. přenesená",$N$296,0)</f>
        <v>0</v>
      </c>
      <c r="BH296" s="121">
        <f>IF($U$296="sníž. přenesená",$N$296,0)</f>
        <v>0</v>
      </c>
      <c r="BI296" s="121">
        <f>IF($U$296="nulová",$N$296,0)</f>
        <v>0</v>
      </c>
      <c r="BJ296" s="74" t="s">
        <v>17</v>
      </c>
      <c r="BK296" s="121">
        <f>ROUND($L$296*$K$296,2)</f>
        <v>0</v>
      </c>
      <c r="BL296" s="74" t="s">
        <v>158</v>
      </c>
      <c r="BM296" s="74" t="s">
        <v>424</v>
      </c>
    </row>
    <row r="297" spans="2:47" s="6" customFormat="1" ht="16.5" customHeight="1">
      <c r="B297" s="21"/>
      <c r="C297" s="22"/>
      <c r="D297" s="22"/>
      <c r="E297" s="22"/>
      <c r="F297" s="193" t="s">
        <v>423</v>
      </c>
      <c r="G297" s="193"/>
      <c r="H297" s="193"/>
      <c r="I297" s="193"/>
      <c r="J297" s="193"/>
      <c r="K297" s="193"/>
      <c r="L297" s="193"/>
      <c r="M297" s="193"/>
      <c r="N297" s="193"/>
      <c r="O297" s="193"/>
      <c r="P297" s="193"/>
      <c r="Q297" s="193"/>
      <c r="R297" s="193"/>
      <c r="S297" s="40"/>
      <c r="T297" s="122"/>
      <c r="U297" s="22"/>
      <c r="V297" s="22"/>
      <c r="W297" s="22"/>
      <c r="X297" s="22"/>
      <c r="Y297" s="22"/>
      <c r="Z297" s="22"/>
      <c r="AA297" s="49"/>
      <c r="AT297" s="6" t="s">
        <v>161</v>
      </c>
      <c r="AU297" s="6" t="s">
        <v>74</v>
      </c>
    </row>
    <row r="298" spans="2:51" s="6" customFormat="1" ht="15.75" customHeight="1">
      <c r="B298" s="123"/>
      <c r="C298" s="124"/>
      <c r="D298" s="124"/>
      <c r="E298" s="124"/>
      <c r="F298" s="194" t="s">
        <v>425</v>
      </c>
      <c r="G298" s="194"/>
      <c r="H298" s="194"/>
      <c r="I298" s="19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5"/>
      <c r="T298" s="126"/>
      <c r="U298" s="124"/>
      <c r="V298" s="124"/>
      <c r="W298" s="124"/>
      <c r="X298" s="124"/>
      <c r="Y298" s="124"/>
      <c r="Z298" s="124"/>
      <c r="AA298" s="127"/>
      <c r="AT298" s="128" t="s">
        <v>163</v>
      </c>
      <c r="AU298" s="128" t="s">
        <v>74</v>
      </c>
      <c r="AV298" s="128" t="s">
        <v>17</v>
      </c>
      <c r="AW298" s="128" t="s">
        <v>129</v>
      </c>
      <c r="AX298" s="128" t="s">
        <v>66</v>
      </c>
      <c r="AY298" s="128" t="s">
        <v>153</v>
      </c>
    </row>
    <row r="299" spans="2:51" s="6" customFormat="1" ht="15.75" customHeight="1">
      <c r="B299" s="129"/>
      <c r="C299" s="130"/>
      <c r="D299" s="130"/>
      <c r="E299" s="130"/>
      <c r="F299" s="195" t="s">
        <v>426</v>
      </c>
      <c r="G299" s="195"/>
      <c r="H299" s="195"/>
      <c r="I299" s="195"/>
      <c r="J299" s="130"/>
      <c r="K299" s="131">
        <v>5.32</v>
      </c>
      <c r="L299" s="130"/>
      <c r="M299" s="130"/>
      <c r="N299" s="130"/>
      <c r="O299" s="130"/>
      <c r="P299" s="130"/>
      <c r="Q299" s="130"/>
      <c r="R299" s="130"/>
      <c r="S299" s="132"/>
      <c r="T299" s="133"/>
      <c r="U299" s="130"/>
      <c r="V299" s="130"/>
      <c r="W299" s="130"/>
      <c r="X299" s="130"/>
      <c r="Y299" s="130"/>
      <c r="Z299" s="130"/>
      <c r="AA299" s="134"/>
      <c r="AT299" s="135" t="s">
        <v>163</v>
      </c>
      <c r="AU299" s="135" t="s">
        <v>74</v>
      </c>
      <c r="AV299" s="135" t="s">
        <v>74</v>
      </c>
      <c r="AW299" s="135" t="s">
        <v>129</v>
      </c>
      <c r="AX299" s="135" t="s">
        <v>66</v>
      </c>
      <c r="AY299" s="135" t="s">
        <v>153</v>
      </c>
    </row>
    <row r="300" spans="2:51" s="6" customFormat="1" ht="15.75" customHeight="1">
      <c r="B300" s="129"/>
      <c r="C300" s="130"/>
      <c r="D300" s="130"/>
      <c r="E300" s="130"/>
      <c r="F300" s="195" t="s">
        <v>427</v>
      </c>
      <c r="G300" s="195"/>
      <c r="H300" s="195"/>
      <c r="I300" s="195"/>
      <c r="J300" s="130"/>
      <c r="K300" s="131">
        <v>0.84</v>
      </c>
      <c r="L300" s="130"/>
      <c r="M300" s="130"/>
      <c r="N300" s="130"/>
      <c r="O300" s="130"/>
      <c r="P300" s="130"/>
      <c r="Q300" s="130"/>
      <c r="R300" s="130"/>
      <c r="S300" s="132"/>
      <c r="T300" s="133"/>
      <c r="U300" s="130"/>
      <c r="V300" s="130"/>
      <c r="W300" s="130"/>
      <c r="X300" s="130"/>
      <c r="Y300" s="130"/>
      <c r="Z300" s="130"/>
      <c r="AA300" s="134"/>
      <c r="AT300" s="135" t="s">
        <v>163</v>
      </c>
      <c r="AU300" s="135" t="s">
        <v>74</v>
      </c>
      <c r="AV300" s="135" t="s">
        <v>74</v>
      </c>
      <c r="AW300" s="135" t="s">
        <v>129</v>
      </c>
      <c r="AX300" s="135" t="s">
        <v>66</v>
      </c>
      <c r="AY300" s="135" t="s">
        <v>153</v>
      </c>
    </row>
    <row r="301" spans="2:51" s="6" customFormat="1" ht="15.75" customHeight="1">
      <c r="B301" s="129"/>
      <c r="C301" s="130"/>
      <c r="D301" s="130"/>
      <c r="E301" s="130"/>
      <c r="F301" s="195" t="s">
        <v>428</v>
      </c>
      <c r="G301" s="195"/>
      <c r="H301" s="195"/>
      <c r="I301" s="195"/>
      <c r="J301" s="130"/>
      <c r="K301" s="131">
        <v>0.42</v>
      </c>
      <c r="L301" s="130"/>
      <c r="M301" s="130"/>
      <c r="N301" s="130"/>
      <c r="O301" s="130"/>
      <c r="P301" s="130"/>
      <c r="Q301" s="130"/>
      <c r="R301" s="130"/>
      <c r="S301" s="132"/>
      <c r="T301" s="133"/>
      <c r="U301" s="130"/>
      <c r="V301" s="130"/>
      <c r="W301" s="130"/>
      <c r="X301" s="130"/>
      <c r="Y301" s="130"/>
      <c r="Z301" s="130"/>
      <c r="AA301" s="134"/>
      <c r="AT301" s="135" t="s">
        <v>163</v>
      </c>
      <c r="AU301" s="135" t="s">
        <v>74</v>
      </c>
      <c r="AV301" s="135" t="s">
        <v>74</v>
      </c>
      <c r="AW301" s="135" t="s">
        <v>129</v>
      </c>
      <c r="AX301" s="135" t="s">
        <v>66</v>
      </c>
      <c r="AY301" s="135" t="s">
        <v>153</v>
      </c>
    </row>
    <row r="302" spans="2:51" s="6" customFormat="1" ht="15.75" customHeight="1">
      <c r="B302" s="129"/>
      <c r="C302" s="130"/>
      <c r="D302" s="130"/>
      <c r="E302" s="130"/>
      <c r="F302" s="195" t="s">
        <v>429</v>
      </c>
      <c r="G302" s="195"/>
      <c r="H302" s="195"/>
      <c r="I302" s="195"/>
      <c r="J302" s="130"/>
      <c r="K302" s="131">
        <v>0.42</v>
      </c>
      <c r="L302" s="130"/>
      <c r="M302" s="130"/>
      <c r="N302" s="130"/>
      <c r="O302" s="130"/>
      <c r="P302" s="130"/>
      <c r="Q302" s="130"/>
      <c r="R302" s="130"/>
      <c r="S302" s="132"/>
      <c r="T302" s="133"/>
      <c r="U302" s="130"/>
      <c r="V302" s="130"/>
      <c r="W302" s="130"/>
      <c r="X302" s="130"/>
      <c r="Y302" s="130"/>
      <c r="Z302" s="130"/>
      <c r="AA302" s="134"/>
      <c r="AT302" s="135" t="s">
        <v>163</v>
      </c>
      <c r="AU302" s="135" t="s">
        <v>74</v>
      </c>
      <c r="AV302" s="135" t="s">
        <v>74</v>
      </c>
      <c r="AW302" s="135" t="s">
        <v>129</v>
      </c>
      <c r="AX302" s="135" t="s">
        <v>66</v>
      </c>
      <c r="AY302" s="135" t="s">
        <v>153</v>
      </c>
    </row>
    <row r="303" spans="2:51" s="6" customFormat="1" ht="15.75" customHeight="1">
      <c r="B303" s="136"/>
      <c r="C303" s="137"/>
      <c r="D303" s="137"/>
      <c r="E303" s="137" t="s">
        <v>97</v>
      </c>
      <c r="F303" s="196" t="s">
        <v>169</v>
      </c>
      <c r="G303" s="196"/>
      <c r="H303" s="196"/>
      <c r="I303" s="196"/>
      <c r="J303" s="137"/>
      <c r="K303" s="138">
        <v>7</v>
      </c>
      <c r="L303" s="137"/>
      <c r="M303" s="137"/>
      <c r="N303" s="137"/>
      <c r="O303" s="137"/>
      <c r="P303" s="137"/>
      <c r="Q303" s="137"/>
      <c r="R303" s="137"/>
      <c r="S303" s="139"/>
      <c r="T303" s="140"/>
      <c r="U303" s="137"/>
      <c r="V303" s="137"/>
      <c r="W303" s="137"/>
      <c r="X303" s="137"/>
      <c r="Y303" s="137"/>
      <c r="Z303" s="137"/>
      <c r="AA303" s="141"/>
      <c r="AT303" s="142" t="s">
        <v>163</v>
      </c>
      <c r="AU303" s="142" t="s">
        <v>74</v>
      </c>
      <c r="AV303" s="142" t="s">
        <v>158</v>
      </c>
      <c r="AW303" s="142" t="s">
        <v>129</v>
      </c>
      <c r="AX303" s="142" t="s">
        <v>17</v>
      </c>
      <c r="AY303" s="142" t="s">
        <v>153</v>
      </c>
    </row>
    <row r="304" spans="2:65" s="6" customFormat="1" ht="27" customHeight="1">
      <c r="B304" s="21"/>
      <c r="C304" s="112" t="s">
        <v>430</v>
      </c>
      <c r="D304" s="112" t="s">
        <v>154</v>
      </c>
      <c r="E304" s="113" t="s">
        <v>431</v>
      </c>
      <c r="F304" s="190" t="s">
        <v>432</v>
      </c>
      <c r="G304" s="190"/>
      <c r="H304" s="190"/>
      <c r="I304" s="190"/>
      <c r="J304" s="115" t="s">
        <v>77</v>
      </c>
      <c r="K304" s="116">
        <v>3</v>
      </c>
      <c r="L304" s="191"/>
      <c r="M304" s="191"/>
      <c r="N304" s="192">
        <f>ROUND($L$304*$K$304,2)</f>
        <v>0</v>
      </c>
      <c r="O304" s="192"/>
      <c r="P304" s="192"/>
      <c r="Q304" s="192"/>
      <c r="R304" s="114" t="s">
        <v>157</v>
      </c>
      <c r="S304" s="40"/>
      <c r="T304" s="117"/>
      <c r="U304" s="118" t="s">
        <v>36</v>
      </c>
      <c r="V304" s="22"/>
      <c r="W304" s="22"/>
      <c r="X304" s="119">
        <v>0.40242</v>
      </c>
      <c r="Y304" s="119">
        <f>$X$304*$K$304</f>
        <v>1.20726</v>
      </c>
      <c r="Z304" s="119">
        <v>0</v>
      </c>
      <c r="AA304" s="120">
        <f>$Z$304*$K$304</f>
        <v>0</v>
      </c>
      <c r="AR304" s="74" t="s">
        <v>158</v>
      </c>
      <c r="AT304" s="74" t="s">
        <v>154</v>
      </c>
      <c r="AU304" s="74" t="s">
        <v>74</v>
      </c>
      <c r="AY304" s="6" t="s">
        <v>153</v>
      </c>
      <c r="BE304" s="121">
        <f>IF($U$304="základní",$N$304,0)</f>
        <v>0</v>
      </c>
      <c r="BF304" s="121">
        <f>IF($U$304="snížená",$N$304,0)</f>
        <v>0</v>
      </c>
      <c r="BG304" s="121">
        <f>IF($U$304="zákl. přenesená",$N$304,0)</f>
        <v>0</v>
      </c>
      <c r="BH304" s="121">
        <f>IF($U$304="sníž. přenesená",$N$304,0)</f>
        <v>0</v>
      </c>
      <c r="BI304" s="121">
        <f>IF($U$304="nulová",$N$304,0)</f>
        <v>0</v>
      </c>
      <c r="BJ304" s="74" t="s">
        <v>17</v>
      </c>
      <c r="BK304" s="121">
        <f>ROUND($L$304*$K$304,2)</f>
        <v>0</v>
      </c>
      <c r="BL304" s="74" t="s">
        <v>158</v>
      </c>
      <c r="BM304" s="74" t="s">
        <v>433</v>
      </c>
    </row>
    <row r="305" spans="2:47" s="6" customFormat="1" ht="27" customHeight="1">
      <c r="B305" s="21"/>
      <c r="C305" s="22"/>
      <c r="D305" s="22"/>
      <c r="E305" s="22"/>
      <c r="F305" s="193" t="s">
        <v>434</v>
      </c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40"/>
      <c r="T305" s="122"/>
      <c r="U305" s="22"/>
      <c r="V305" s="22"/>
      <c r="W305" s="22"/>
      <c r="X305" s="22"/>
      <c r="Y305" s="22"/>
      <c r="Z305" s="22"/>
      <c r="AA305" s="49"/>
      <c r="AT305" s="6" t="s">
        <v>161</v>
      </c>
      <c r="AU305" s="6" t="s">
        <v>74</v>
      </c>
    </row>
    <row r="306" spans="2:51" s="6" customFormat="1" ht="15.75" customHeight="1">
      <c r="B306" s="129"/>
      <c r="C306" s="130"/>
      <c r="D306" s="130"/>
      <c r="E306" s="130" t="s">
        <v>91</v>
      </c>
      <c r="F306" s="195" t="s">
        <v>435</v>
      </c>
      <c r="G306" s="195"/>
      <c r="H306" s="195"/>
      <c r="I306" s="195"/>
      <c r="J306" s="130"/>
      <c r="K306" s="131">
        <v>3</v>
      </c>
      <c r="L306" s="130"/>
      <c r="M306" s="130"/>
      <c r="N306" s="130"/>
      <c r="O306" s="130"/>
      <c r="P306" s="130"/>
      <c r="Q306" s="130"/>
      <c r="R306" s="130"/>
      <c r="S306" s="132"/>
      <c r="T306" s="133"/>
      <c r="U306" s="130"/>
      <c r="V306" s="130"/>
      <c r="W306" s="130"/>
      <c r="X306" s="130"/>
      <c r="Y306" s="130"/>
      <c r="Z306" s="130"/>
      <c r="AA306" s="134"/>
      <c r="AT306" s="135" t="s">
        <v>163</v>
      </c>
      <c r="AU306" s="135" t="s">
        <v>74</v>
      </c>
      <c r="AV306" s="135" t="s">
        <v>74</v>
      </c>
      <c r="AW306" s="135" t="s">
        <v>129</v>
      </c>
      <c r="AX306" s="135" t="s">
        <v>17</v>
      </c>
      <c r="AY306" s="135" t="s">
        <v>153</v>
      </c>
    </row>
    <row r="307" spans="2:63" s="101" customFormat="1" ht="30.75" customHeight="1">
      <c r="B307" s="102"/>
      <c r="C307" s="103"/>
      <c r="D307" s="111" t="s">
        <v>133</v>
      </c>
      <c r="E307" s="103"/>
      <c r="F307" s="103"/>
      <c r="G307" s="103"/>
      <c r="H307" s="103"/>
      <c r="I307" s="103"/>
      <c r="J307" s="103"/>
      <c r="K307" s="103"/>
      <c r="L307" s="103"/>
      <c r="M307" s="103"/>
      <c r="N307" s="189">
        <f>$BK$307</f>
        <v>0</v>
      </c>
      <c r="O307" s="189"/>
      <c r="P307" s="189"/>
      <c r="Q307" s="189"/>
      <c r="R307" s="103"/>
      <c r="S307" s="105"/>
      <c r="T307" s="106"/>
      <c r="U307" s="103"/>
      <c r="V307" s="103"/>
      <c r="W307" s="107">
        <f>SUM($W$308:$W$389)</f>
        <v>0</v>
      </c>
      <c r="X307" s="103"/>
      <c r="Y307" s="107">
        <f>SUM($Y$308:$Y$389)</f>
        <v>246.893416</v>
      </c>
      <c r="Z307" s="103"/>
      <c r="AA307" s="108">
        <f>SUM($AA$308:$AA$389)</f>
        <v>0</v>
      </c>
      <c r="AR307" s="109" t="s">
        <v>17</v>
      </c>
      <c r="AT307" s="109" t="s">
        <v>65</v>
      </c>
      <c r="AU307" s="109" t="s">
        <v>17</v>
      </c>
      <c r="AY307" s="109" t="s">
        <v>153</v>
      </c>
      <c r="BK307" s="110">
        <f>SUM($BK$308:$BK$389)</f>
        <v>0</v>
      </c>
    </row>
    <row r="308" spans="2:65" s="6" customFormat="1" ht="15.75" customHeight="1">
      <c r="B308" s="21"/>
      <c r="C308" s="112" t="s">
        <v>436</v>
      </c>
      <c r="D308" s="112" t="s">
        <v>154</v>
      </c>
      <c r="E308" s="113" t="s">
        <v>437</v>
      </c>
      <c r="F308" s="190" t="s">
        <v>438</v>
      </c>
      <c r="G308" s="190"/>
      <c r="H308" s="190"/>
      <c r="I308" s="190"/>
      <c r="J308" s="115" t="s">
        <v>77</v>
      </c>
      <c r="K308" s="116">
        <v>556.65</v>
      </c>
      <c r="L308" s="191"/>
      <c r="M308" s="191"/>
      <c r="N308" s="192">
        <f>ROUND($L$308*$K$308,2)</f>
        <v>0</v>
      </c>
      <c r="O308" s="192"/>
      <c r="P308" s="192"/>
      <c r="Q308" s="192"/>
      <c r="R308" s="114" t="s">
        <v>157</v>
      </c>
      <c r="S308" s="40"/>
      <c r="T308" s="117"/>
      <c r="U308" s="118" t="s">
        <v>36</v>
      </c>
      <c r="V308" s="22"/>
      <c r="W308" s="22"/>
      <c r="X308" s="119">
        <v>0.27994</v>
      </c>
      <c r="Y308" s="119">
        <f>$X$308*$K$308</f>
        <v>155.828601</v>
      </c>
      <c r="Z308" s="119">
        <v>0</v>
      </c>
      <c r="AA308" s="120">
        <f>$Z$308*$K$308</f>
        <v>0</v>
      </c>
      <c r="AR308" s="74" t="s">
        <v>158</v>
      </c>
      <c r="AT308" s="74" t="s">
        <v>154</v>
      </c>
      <c r="AU308" s="74" t="s">
        <v>74</v>
      </c>
      <c r="AY308" s="6" t="s">
        <v>153</v>
      </c>
      <c r="BE308" s="121">
        <f>IF($U$308="základní",$N$308,0)</f>
        <v>0</v>
      </c>
      <c r="BF308" s="121">
        <f>IF($U$308="snížená",$N$308,0)</f>
        <v>0</v>
      </c>
      <c r="BG308" s="121">
        <f>IF($U$308="zákl. přenesená",$N$308,0)</f>
        <v>0</v>
      </c>
      <c r="BH308" s="121">
        <f>IF($U$308="sníž. přenesená",$N$308,0)</f>
        <v>0</v>
      </c>
      <c r="BI308" s="121">
        <f>IF($U$308="nulová",$N$308,0)</f>
        <v>0</v>
      </c>
      <c r="BJ308" s="74" t="s">
        <v>17</v>
      </c>
      <c r="BK308" s="121">
        <f>ROUND($L$308*$K$308,2)</f>
        <v>0</v>
      </c>
      <c r="BL308" s="74" t="s">
        <v>158</v>
      </c>
      <c r="BM308" s="74" t="s">
        <v>439</v>
      </c>
    </row>
    <row r="309" spans="2:47" s="6" customFormat="1" ht="16.5" customHeight="1">
      <c r="B309" s="21"/>
      <c r="C309" s="22"/>
      <c r="D309" s="22"/>
      <c r="E309" s="22"/>
      <c r="F309" s="193" t="s">
        <v>438</v>
      </c>
      <c r="G309" s="193"/>
      <c r="H309" s="193"/>
      <c r="I309" s="193"/>
      <c r="J309" s="193"/>
      <c r="K309" s="193"/>
      <c r="L309" s="193"/>
      <c r="M309" s="193"/>
      <c r="N309" s="193"/>
      <c r="O309" s="193"/>
      <c r="P309" s="193"/>
      <c r="Q309" s="193"/>
      <c r="R309" s="193"/>
      <c r="S309" s="40"/>
      <c r="T309" s="122"/>
      <c r="U309" s="22"/>
      <c r="V309" s="22"/>
      <c r="W309" s="22"/>
      <c r="X309" s="22"/>
      <c r="Y309" s="22"/>
      <c r="Z309" s="22"/>
      <c r="AA309" s="49"/>
      <c r="AT309" s="6" t="s">
        <v>161</v>
      </c>
      <c r="AU309" s="6" t="s">
        <v>74</v>
      </c>
    </row>
    <row r="310" spans="2:51" s="6" customFormat="1" ht="15.75" customHeight="1">
      <c r="B310" s="129"/>
      <c r="C310" s="130"/>
      <c r="D310" s="130"/>
      <c r="E310" s="130"/>
      <c r="F310" s="195" t="s">
        <v>440</v>
      </c>
      <c r="G310" s="195"/>
      <c r="H310" s="195"/>
      <c r="I310" s="195"/>
      <c r="J310" s="130"/>
      <c r="K310" s="131">
        <v>368.6</v>
      </c>
      <c r="L310" s="130"/>
      <c r="M310" s="130"/>
      <c r="N310" s="130"/>
      <c r="O310" s="130"/>
      <c r="P310" s="130"/>
      <c r="Q310" s="130"/>
      <c r="R310" s="130"/>
      <c r="S310" s="132"/>
      <c r="T310" s="133"/>
      <c r="U310" s="130"/>
      <c r="V310" s="130"/>
      <c r="W310" s="130"/>
      <c r="X310" s="130"/>
      <c r="Y310" s="130"/>
      <c r="Z310" s="130"/>
      <c r="AA310" s="134"/>
      <c r="AT310" s="135" t="s">
        <v>163</v>
      </c>
      <c r="AU310" s="135" t="s">
        <v>74</v>
      </c>
      <c r="AV310" s="135" t="s">
        <v>74</v>
      </c>
      <c r="AW310" s="135" t="s">
        <v>129</v>
      </c>
      <c r="AX310" s="135" t="s">
        <v>66</v>
      </c>
      <c r="AY310" s="135" t="s">
        <v>153</v>
      </c>
    </row>
    <row r="311" spans="2:51" s="6" customFormat="1" ht="27" customHeight="1">
      <c r="B311" s="129"/>
      <c r="C311" s="130"/>
      <c r="D311" s="130"/>
      <c r="E311" s="130"/>
      <c r="F311" s="195" t="s">
        <v>441</v>
      </c>
      <c r="G311" s="195"/>
      <c r="H311" s="195"/>
      <c r="I311" s="195"/>
      <c r="J311" s="130"/>
      <c r="K311" s="131">
        <v>188.05</v>
      </c>
      <c r="L311" s="130"/>
      <c r="M311" s="130"/>
      <c r="N311" s="130"/>
      <c r="O311" s="130"/>
      <c r="P311" s="130"/>
      <c r="Q311" s="130"/>
      <c r="R311" s="130"/>
      <c r="S311" s="132"/>
      <c r="T311" s="133"/>
      <c r="U311" s="130"/>
      <c r="V311" s="130"/>
      <c r="W311" s="130"/>
      <c r="X311" s="130"/>
      <c r="Y311" s="130"/>
      <c r="Z311" s="130"/>
      <c r="AA311" s="134"/>
      <c r="AT311" s="135" t="s">
        <v>163</v>
      </c>
      <c r="AU311" s="135" t="s">
        <v>74</v>
      </c>
      <c r="AV311" s="135" t="s">
        <v>74</v>
      </c>
      <c r="AW311" s="135" t="s">
        <v>129</v>
      </c>
      <c r="AX311" s="135" t="s">
        <v>66</v>
      </c>
      <c r="AY311" s="135" t="s">
        <v>153</v>
      </c>
    </row>
    <row r="312" spans="2:51" s="6" customFormat="1" ht="15.75" customHeight="1">
      <c r="B312" s="136"/>
      <c r="C312" s="137"/>
      <c r="D312" s="137"/>
      <c r="E312" s="137" t="s">
        <v>442</v>
      </c>
      <c r="F312" s="196" t="s">
        <v>169</v>
      </c>
      <c r="G312" s="196"/>
      <c r="H312" s="196"/>
      <c r="I312" s="196"/>
      <c r="J312" s="137"/>
      <c r="K312" s="138">
        <v>556.65</v>
      </c>
      <c r="L312" s="137"/>
      <c r="M312" s="137"/>
      <c r="N312" s="137"/>
      <c r="O312" s="137"/>
      <c r="P312" s="137"/>
      <c r="Q312" s="137"/>
      <c r="R312" s="137"/>
      <c r="S312" s="139"/>
      <c r="T312" s="140"/>
      <c r="U312" s="137"/>
      <c r="V312" s="137"/>
      <c r="W312" s="137"/>
      <c r="X312" s="137"/>
      <c r="Y312" s="137"/>
      <c r="Z312" s="137"/>
      <c r="AA312" s="141"/>
      <c r="AT312" s="142" t="s">
        <v>163</v>
      </c>
      <c r="AU312" s="142" t="s">
        <v>74</v>
      </c>
      <c r="AV312" s="142" t="s">
        <v>158</v>
      </c>
      <c r="AW312" s="142" t="s">
        <v>129</v>
      </c>
      <c r="AX312" s="142" t="s">
        <v>17</v>
      </c>
      <c r="AY312" s="142" t="s">
        <v>153</v>
      </c>
    </row>
    <row r="313" spans="2:65" s="6" customFormat="1" ht="15.75" customHeight="1">
      <c r="B313" s="21"/>
      <c r="C313" s="112" t="s">
        <v>443</v>
      </c>
      <c r="D313" s="112" t="s">
        <v>154</v>
      </c>
      <c r="E313" s="113" t="s">
        <v>444</v>
      </c>
      <c r="F313" s="190" t="s">
        <v>445</v>
      </c>
      <c r="G313" s="190"/>
      <c r="H313" s="190"/>
      <c r="I313" s="190"/>
      <c r="J313" s="115" t="s">
        <v>77</v>
      </c>
      <c r="K313" s="116">
        <v>17.5</v>
      </c>
      <c r="L313" s="191"/>
      <c r="M313" s="191"/>
      <c r="N313" s="192">
        <f>ROUND($L$313*$K$313,2)</f>
        <v>0</v>
      </c>
      <c r="O313" s="192"/>
      <c r="P313" s="192"/>
      <c r="Q313" s="192"/>
      <c r="R313" s="114" t="s">
        <v>157</v>
      </c>
      <c r="S313" s="40"/>
      <c r="T313" s="117"/>
      <c r="U313" s="118" t="s">
        <v>36</v>
      </c>
      <c r="V313" s="22"/>
      <c r="W313" s="22"/>
      <c r="X313" s="119">
        <v>0.3708</v>
      </c>
      <c r="Y313" s="119">
        <f>$X$313*$K$313</f>
        <v>6.489000000000001</v>
      </c>
      <c r="Z313" s="119">
        <v>0</v>
      </c>
      <c r="AA313" s="120">
        <f>$Z$313*$K$313</f>
        <v>0</v>
      </c>
      <c r="AR313" s="74" t="s">
        <v>158</v>
      </c>
      <c r="AT313" s="74" t="s">
        <v>154</v>
      </c>
      <c r="AU313" s="74" t="s">
        <v>74</v>
      </c>
      <c r="AY313" s="6" t="s">
        <v>153</v>
      </c>
      <c r="BE313" s="121">
        <f>IF($U$313="základní",$N$313,0)</f>
        <v>0</v>
      </c>
      <c r="BF313" s="121">
        <f>IF($U$313="snížená",$N$313,0)</f>
        <v>0</v>
      </c>
      <c r="BG313" s="121">
        <f>IF($U$313="zákl. přenesená",$N$313,0)</f>
        <v>0</v>
      </c>
      <c r="BH313" s="121">
        <f>IF($U$313="sníž. přenesená",$N$313,0)</f>
        <v>0</v>
      </c>
      <c r="BI313" s="121">
        <f>IF($U$313="nulová",$N$313,0)</f>
        <v>0</v>
      </c>
      <c r="BJ313" s="74" t="s">
        <v>17</v>
      </c>
      <c r="BK313" s="121">
        <f>ROUND($L$313*$K$313,2)</f>
        <v>0</v>
      </c>
      <c r="BL313" s="74" t="s">
        <v>158</v>
      </c>
      <c r="BM313" s="74" t="s">
        <v>446</v>
      </c>
    </row>
    <row r="314" spans="2:47" s="6" customFormat="1" ht="16.5" customHeight="1">
      <c r="B314" s="21"/>
      <c r="C314" s="22"/>
      <c r="D314" s="22"/>
      <c r="E314" s="22"/>
      <c r="F314" s="193" t="s">
        <v>445</v>
      </c>
      <c r="G314" s="193"/>
      <c r="H314" s="193"/>
      <c r="I314" s="193"/>
      <c r="J314" s="193"/>
      <c r="K314" s="193"/>
      <c r="L314" s="193"/>
      <c r="M314" s="193"/>
      <c r="N314" s="193"/>
      <c r="O314" s="193"/>
      <c r="P314" s="193"/>
      <c r="Q314" s="193"/>
      <c r="R314" s="193"/>
      <c r="S314" s="40"/>
      <c r="T314" s="122"/>
      <c r="U314" s="22"/>
      <c r="V314" s="22"/>
      <c r="W314" s="22"/>
      <c r="X314" s="22"/>
      <c r="Y314" s="22"/>
      <c r="Z314" s="22"/>
      <c r="AA314" s="49"/>
      <c r="AT314" s="6" t="s">
        <v>161</v>
      </c>
      <c r="AU314" s="6" t="s">
        <v>74</v>
      </c>
    </row>
    <row r="315" spans="2:51" s="6" customFormat="1" ht="15.75" customHeight="1">
      <c r="B315" s="129"/>
      <c r="C315" s="130"/>
      <c r="D315" s="130"/>
      <c r="E315" s="130"/>
      <c r="F315" s="195"/>
      <c r="G315" s="195"/>
      <c r="H315" s="195"/>
      <c r="I315" s="195"/>
      <c r="J315" s="130"/>
      <c r="K315" s="131">
        <v>0</v>
      </c>
      <c r="L315" s="130"/>
      <c r="M315" s="130"/>
      <c r="N315" s="130"/>
      <c r="O315" s="130"/>
      <c r="P315" s="130"/>
      <c r="Q315" s="130"/>
      <c r="R315" s="130"/>
      <c r="S315" s="132"/>
      <c r="T315" s="133"/>
      <c r="U315" s="130"/>
      <c r="V315" s="130"/>
      <c r="W315" s="130"/>
      <c r="X315" s="130"/>
      <c r="Y315" s="130"/>
      <c r="Z315" s="130"/>
      <c r="AA315" s="134"/>
      <c r="AT315" s="135" t="s">
        <v>163</v>
      </c>
      <c r="AU315" s="135" t="s">
        <v>74</v>
      </c>
      <c r="AV315" s="135" t="s">
        <v>74</v>
      </c>
      <c r="AW315" s="135" t="s">
        <v>129</v>
      </c>
      <c r="AX315" s="135" t="s">
        <v>66</v>
      </c>
      <c r="AY315" s="135" t="s">
        <v>153</v>
      </c>
    </row>
    <row r="316" spans="2:51" s="6" customFormat="1" ht="15.75" customHeight="1">
      <c r="B316" s="129"/>
      <c r="C316" s="130"/>
      <c r="D316" s="130"/>
      <c r="E316" s="130" t="s">
        <v>447</v>
      </c>
      <c r="F316" s="195" t="s">
        <v>448</v>
      </c>
      <c r="G316" s="195"/>
      <c r="H316" s="195"/>
      <c r="I316" s="195"/>
      <c r="J316" s="130"/>
      <c r="K316" s="131">
        <v>7.5</v>
      </c>
      <c r="L316" s="130"/>
      <c r="M316" s="130"/>
      <c r="N316" s="130"/>
      <c r="O316" s="130"/>
      <c r="P316" s="130"/>
      <c r="Q316" s="130"/>
      <c r="R316" s="130"/>
      <c r="S316" s="132"/>
      <c r="T316" s="133"/>
      <c r="U316" s="130"/>
      <c r="V316" s="130"/>
      <c r="W316" s="130"/>
      <c r="X316" s="130"/>
      <c r="Y316" s="130"/>
      <c r="Z316" s="130"/>
      <c r="AA316" s="134"/>
      <c r="AT316" s="135" t="s">
        <v>163</v>
      </c>
      <c r="AU316" s="135" t="s">
        <v>74</v>
      </c>
      <c r="AV316" s="135" t="s">
        <v>74</v>
      </c>
      <c r="AW316" s="135" t="s">
        <v>129</v>
      </c>
      <c r="AX316" s="135" t="s">
        <v>66</v>
      </c>
      <c r="AY316" s="135" t="s">
        <v>153</v>
      </c>
    </row>
    <row r="317" spans="2:51" s="6" customFormat="1" ht="15.75" customHeight="1">
      <c r="B317" s="129"/>
      <c r="C317" s="130"/>
      <c r="D317" s="130"/>
      <c r="E317" s="130"/>
      <c r="F317" s="195" t="s">
        <v>449</v>
      </c>
      <c r="G317" s="195"/>
      <c r="H317" s="195"/>
      <c r="I317" s="195"/>
      <c r="J317" s="130"/>
      <c r="K317" s="131">
        <v>10</v>
      </c>
      <c r="L317" s="130"/>
      <c r="M317" s="130"/>
      <c r="N317" s="130"/>
      <c r="O317" s="130"/>
      <c r="P317" s="130"/>
      <c r="Q317" s="130"/>
      <c r="R317" s="130"/>
      <c r="S317" s="132"/>
      <c r="T317" s="133"/>
      <c r="U317" s="130"/>
      <c r="V317" s="130"/>
      <c r="W317" s="130"/>
      <c r="X317" s="130"/>
      <c r="Y317" s="130"/>
      <c r="Z317" s="130"/>
      <c r="AA317" s="134"/>
      <c r="AT317" s="135" t="s">
        <v>163</v>
      </c>
      <c r="AU317" s="135" t="s">
        <v>74</v>
      </c>
      <c r="AV317" s="135" t="s">
        <v>74</v>
      </c>
      <c r="AW317" s="135" t="s">
        <v>129</v>
      </c>
      <c r="AX317" s="135" t="s">
        <v>66</v>
      </c>
      <c r="AY317" s="135" t="s">
        <v>153</v>
      </c>
    </row>
    <row r="318" spans="2:51" s="6" customFormat="1" ht="15.75" customHeight="1">
      <c r="B318" s="136"/>
      <c r="C318" s="137"/>
      <c r="D318" s="137"/>
      <c r="E318" s="137"/>
      <c r="F318" s="196" t="s">
        <v>169</v>
      </c>
      <c r="G318" s="196"/>
      <c r="H318" s="196"/>
      <c r="I318" s="196"/>
      <c r="J318" s="137"/>
      <c r="K318" s="138">
        <v>17.5</v>
      </c>
      <c r="L318" s="137"/>
      <c r="M318" s="137"/>
      <c r="N318" s="137"/>
      <c r="O318" s="137"/>
      <c r="P318" s="137"/>
      <c r="Q318" s="137"/>
      <c r="R318" s="137"/>
      <c r="S318" s="139"/>
      <c r="T318" s="140"/>
      <c r="U318" s="137"/>
      <c r="V318" s="137"/>
      <c r="W318" s="137"/>
      <c r="X318" s="137"/>
      <c r="Y318" s="137"/>
      <c r="Z318" s="137"/>
      <c r="AA318" s="141"/>
      <c r="AT318" s="142" t="s">
        <v>163</v>
      </c>
      <c r="AU318" s="142" t="s">
        <v>74</v>
      </c>
      <c r="AV318" s="142" t="s">
        <v>158</v>
      </c>
      <c r="AW318" s="142" t="s">
        <v>129</v>
      </c>
      <c r="AX318" s="142" t="s">
        <v>17</v>
      </c>
      <c r="AY318" s="142" t="s">
        <v>153</v>
      </c>
    </row>
    <row r="319" spans="2:65" s="6" customFormat="1" ht="27" customHeight="1">
      <c r="B319" s="21"/>
      <c r="C319" s="112" t="s">
        <v>450</v>
      </c>
      <c r="D319" s="112" t="s">
        <v>154</v>
      </c>
      <c r="E319" s="113" t="s">
        <v>451</v>
      </c>
      <c r="F319" s="190" t="s">
        <v>452</v>
      </c>
      <c r="G319" s="190"/>
      <c r="H319" s="190"/>
      <c r="I319" s="190"/>
      <c r="J319" s="115" t="s">
        <v>77</v>
      </c>
      <c r="K319" s="116">
        <v>5</v>
      </c>
      <c r="L319" s="191"/>
      <c r="M319" s="191"/>
      <c r="N319" s="192">
        <f>ROUND($L$319*$K$319,2)</f>
        <v>0</v>
      </c>
      <c r="O319" s="192"/>
      <c r="P319" s="192"/>
      <c r="Q319" s="192"/>
      <c r="R319" s="114" t="s">
        <v>157</v>
      </c>
      <c r="S319" s="40"/>
      <c r="T319" s="117"/>
      <c r="U319" s="118" t="s">
        <v>36</v>
      </c>
      <c r="V319" s="22"/>
      <c r="W319" s="22"/>
      <c r="X319" s="119">
        <v>0.15559</v>
      </c>
      <c r="Y319" s="119">
        <f>$X$319*$K$319</f>
        <v>0.77795</v>
      </c>
      <c r="Z319" s="119">
        <v>0</v>
      </c>
      <c r="AA319" s="120">
        <f>$Z$319*$K$319</f>
        <v>0</v>
      </c>
      <c r="AR319" s="74" t="s">
        <v>158</v>
      </c>
      <c r="AT319" s="74" t="s">
        <v>154</v>
      </c>
      <c r="AU319" s="74" t="s">
        <v>74</v>
      </c>
      <c r="AY319" s="6" t="s">
        <v>153</v>
      </c>
      <c r="BE319" s="121">
        <f>IF($U$319="základní",$N$319,0)</f>
        <v>0</v>
      </c>
      <c r="BF319" s="121">
        <f>IF($U$319="snížená",$N$319,0)</f>
        <v>0</v>
      </c>
      <c r="BG319" s="121">
        <f>IF($U$319="zákl. přenesená",$N$319,0)</f>
        <v>0</v>
      </c>
      <c r="BH319" s="121">
        <f>IF($U$319="sníž. přenesená",$N$319,0)</f>
        <v>0</v>
      </c>
      <c r="BI319" s="121">
        <f>IF($U$319="nulová",$N$319,0)</f>
        <v>0</v>
      </c>
      <c r="BJ319" s="74" t="s">
        <v>17</v>
      </c>
      <c r="BK319" s="121">
        <f>ROUND($L$319*$K$319,2)</f>
        <v>0</v>
      </c>
      <c r="BL319" s="74" t="s">
        <v>158</v>
      </c>
      <c r="BM319" s="74" t="s">
        <v>453</v>
      </c>
    </row>
    <row r="320" spans="2:47" s="6" customFormat="1" ht="16.5" customHeight="1">
      <c r="B320" s="21"/>
      <c r="C320" s="22"/>
      <c r="D320" s="22"/>
      <c r="E320" s="22"/>
      <c r="F320" s="193" t="s">
        <v>454</v>
      </c>
      <c r="G320" s="193"/>
      <c r="H320" s="193"/>
      <c r="I320" s="193"/>
      <c r="J320" s="193"/>
      <c r="K320" s="193"/>
      <c r="L320" s="193"/>
      <c r="M320" s="193"/>
      <c r="N320" s="193"/>
      <c r="O320" s="193"/>
      <c r="P320" s="193"/>
      <c r="Q320" s="193"/>
      <c r="R320" s="193"/>
      <c r="S320" s="40"/>
      <c r="T320" s="122"/>
      <c r="U320" s="22"/>
      <c r="V320" s="22"/>
      <c r="W320" s="22"/>
      <c r="X320" s="22"/>
      <c r="Y320" s="22"/>
      <c r="Z320" s="22"/>
      <c r="AA320" s="49"/>
      <c r="AT320" s="6" t="s">
        <v>161</v>
      </c>
      <c r="AU320" s="6" t="s">
        <v>74</v>
      </c>
    </row>
    <row r="321" spans="2:51" s="6" customFormat="1" ht="15.75" customHeight="1">
      <c r="B321" s="129"/>
      <c r="C321" s="130"/>
      <c r="D321" s="130"/>
      <c r="E321" s="130"/>
      <c r="F321" s="195" t="s">
        <v>455</v>
      </c>
      <c r="G321" s="195"/>
      <c r="H321" s="195"/>
      <c r="I321" s="195"/>
      <c r="J321" s="130"/>
      <c r="K321" s="131">
        <v>5</v>
      </c>
      <c r="L321" s="130"/>
      <c r="M321" s="130"/>
      <c r="N321" s="130"/>
      <c r="O321" s="130"/>
      <c r="P321" s="130"/>
      <c r="Q321" s="130"/>
      <c r="R321" s="130"/>
      <c r="S321" s="132"/>
      <c r="T321" s="133"/>
      <c r="U321" s="130"/>
      <c r="V321" s="130"/>
      <c r="W321" s="130"/>
      <c r="X321" s="130"/>
      <c r="Y321" s="130"/>
      <c r="Z321" s="130"/>
      <c r="AA321" s="134"/>
      <c r="AT321" s="135" t="s">
        <v>163</v>
      </c>
      <c r="AU321" s="135" t="s">
        <v>74</v>
      </c>
      <c r="AV321" s="135" t="s">
        <v>74</v>
      </c>
      <c r="AW321" s="135" t="s">
        <v>129</v>
      </c>
      <c r="AX321" s="135" t="s">
        <v>17</v>
      </c>
      <c r="AY321" s="135" t="s">
        <v>153</v>
      </c>
    </row>
    <row r="322" spans="2:65" s="6" customFormat="1" ht="27" customHeight="1">
      <c r="B322" s="21"/>
      <c r="C322" s="112" t="s">
        <v>456</v>
      </c>
      <c r="D322" s="112" t="s">
        <v>154</v>
      </c>
      <c r="E322" s="113" t="s">
        <v>457</v>
      </c>
      <c r="F322" s="190" t="s">
        <v>458</v>
      </c>
      <c r="G322" s="190"/>
      <c r="H322" s="190"/>
      <c r="I322" s="190"/>
      <c r="J322" s="115" t="s">
        <v>77</v>
      </c>
      <c r="K322" s="116">
        <v>7.5</v>
      </c>
      <c r="L322" s="191"/>
      <c r="M322" s="191"/>
      <c r="N322" s="192">
        <f>ROUND($L$322*$K$322,2)</f>
        <v>0</v>
      </c>
      <c r="O322" s="192"/>
      <c r="P322" s="192"/>
      <c r="Q322" s="192"/>
      <c r="R322" s="114" t="s">
        <v>157</v>
      </c>
      <c r="S322" s="40"/>
      <c r="T322" s="117"/>
      <c r="U322" s="118" t="s">
        <v>36</v>
      </c>
      <c r="V322" s="22"/>
      <c r="W322" s="22"/>
      <c r="X322" s="119">
        <v>0.08565</v>
      </c>
      <c r="Y322" s="119">
        <f>$X$322*$K$322</f>
        <v>0.642375</v>
      </c>
      <c r="Z322" s="119">
        <v>0</v>
      </c>
      <c r="AA322" s="120">
        <f>$Z$322*$K$322</f>
        <v>0</v>
      </c>
      <c r="AR322" s="74" t="s">
        <v>158</v>
      </c>
      <c r="AT322" s="74" t="s">
        <v>154</v>
      </c>
      <c r="AU322" s="74" t="s">
        <v>74</v>
      </c>
      <c r="AY322" s="6" t="s">
        <v>153</v>
      </c>
      <c r="BE322" s="121">
        <f>IF($U$322="základní",$N$322,0)</f>
        <v>0</v>
      </c>
      <c r="BF322" s="121">
        <f>IF($U$322="snížená",$N$322,0)</f>
        <v>0</v>
      </c>
      <c r="BG322" s="121">
        <f>IF($U$322="zákl. přenesená",$N$322,0)</f>
        <v>0</v>
      </c>
      <c r="BH322" s="121">
        <f>IF($U$322="sníž. přenesená",$N$322,0)</f>
        <v>0</v>
      </c>
      <c r="BI322" s="121">
        <f>IF($U$322="nulová",$N$322,0)</f>
        <v>0</v>
      </c>
      <c r="BJ322" s="74" t="s">
        <v>17</v>
      </c>
      <c r="BK322" s="121">
        <f>ROUND($L$322*$K$322,2)</f>
        <v>0</v>
      </c>
      <c r="BL322" s="74" t="s">
        <v>158</v>
      </c>
      <c r="BM322" s="74" t="s">
        <v>459</v>
      </c>
    </row>
    <row r="323" spans="2:47" s="6" customFormat="1" ht="16.5" customHeight="1">
      <c r="B323" s="21"/>
      <c r="C323" s="22"/>
      <c r="D323" s="22"/>
      <c r="E323" s="22"/>
      <c r="F323" s="193" t="s">
        <v>458</v>
      </c>
      <c r="G323" s="193"/>
      <c r="H323" s="193"/>
      <c r="I323" s="193"/>
      <c r="J323" s="193"/>
      <c r="K323" s="193"/>
      <c r="L323" s="193"/>
      <c r="M323" s="193"/>
      <c r="N323" s="193"/>
      <c r="O323" s="193"/>
      <c r="P323" s="193"/>
      <c r="Q323" s="193"/>
      <c r="R323" s="193"/>
      <c r="S323" s="40"/>
      <c r="T323" s="122"/>
      <c r="U323" s="22"/>
      <c r="V323" s="22"/>
      <c r="W323" s="22"/>
      <c r="X323" s="22"/>
      <c r="Y323" s="22"/>
      <c r="Z323" s="22"/>
      <c r="AA323" s="49"/>
      <c r="AT323" s="6" t="s">
        <v>161</v>
      </c>
      <c r="AU323" s="6" t="s">
        <v>74</v>
      </c>
    </row>
    <row r="324" spans="2:51" s="6" customFormat="1" ht="15.75" customHeight="1">
      <c r="B324" s="123"/>
      <c r="C324" s="124"/>
      <c r="D324" s="124"/>
      <c r="E324" s="124"/>
      <c r="F324" s="194" t="s">
        <v>460</v>
      </c>
      <c r="G324" s="194"/>
      <c r="H324" s="194"/>
      <c r="I324" s="19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5"/>
      <c r="T324" s="126"/>
      <c r="U324" s="124"/>
      <c r="V324" s="124"/>
      <c r="W324" s="124"/>
      <c r="X324" s="124"/>
      <c r="Y324" s="124"/>
      <c r="Z324" s="124"/>
      <c r="AA324" s="127"/>
      <c r="AT324" s="128" t="s">
        <v>163</v>
      </c>
      <c r="AU324" s="128" t="s">
        <v>74</v>
      </c>
      <c r="AV324" s="128" t="s">
        <v>17</v>
      </c>
      <c r="AW324" s="128" t="s">
        <v>129</v>
      </c>
      <c r="AX324" s="128" t="s">
        <v>66</v>
      </c>
      <c r="AY324" s="128" t="s">
        <v>153</v>
      </c>
    </row>
    <row r="325" spans="2:51" s="6" customFormat="1" ht="15.75" customHeight="1">
      <c r="B325" s="123"/>
      <c r="C325" s="124"/>
      <c r="D325" s="124"/>
      <c r="E325" s="124"/>
      <c r="F325" s="194" t="s">
        <v>461</v>
      </c>
      <c r="G325" s="194"/>
      <c r="H325" s="194"/>
      <c r="I325" s="19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5"/>
      <c r="T325" s="126"/>
      <c r="U325" s="124"/>
      <c r="V325" s="124"/>
      <c r="W325" s="124"/>
      <c r="X325" s="124"/>
      <c r="Y325" s="124"/>
      <c r="Z325" s="124"/>
      <c r="AA325" s="127"/>
      <c r="AT325" s="128" t="s">
        <v>163</v>
      </c>
      <c r="AU325" s="128" t="s">
        <v>74</v>
      </c>
      <c r="AV325" s="128" t="s">
        <v>17</v>
      </c>
      <c r="AW325" s="128" t="s">
        <v>129</v>
      </c>
      <c r="AX325" s="128" t="s">
        <v>66</v>
      </c>
      <c r="AY325" s="128" t="s">
        <v>153</v>
      </c>
    </row>
    <row r="326" spans="2:51" s="6" customFormat="1" ht="15.75" customHeight="1">
      <c r="B326" s="129"/>
      <c r="C326" s="130"/>
      <c r="D326" s="130"/>
      <c r="E326" s="130"/>
      <c r="F326" s="195" t="s">
        <v>462</v>
      </c>
      <c r="G326" s="195"/>
      <c r="H326" s="195"/>
      <c r="I326" s="195"/>
      <c r="J326" s="130"/>
      <c r="K326" s="131">
        <v>3.6</v>
      </c>
      <c r="L326" s="130"/>
      <c r="M326" s="130"/>
      <c r="N326" s="130"/>
      <c r="O326" s="130"/>
      <c r="P326" s="130"/>
      <c r="Q326" s="130"/>
      <c r="R326" s="130"/>
      <c r="S326" s="132"/>
      <c r="T326" s="133"/>
      <c r="U326" s="130"/>
      <c r="V326" s="130"/>
      <c r="W326" s="130"/>
      <c r="X326" s="130"/>
      <c r="Y326" s="130"/>
      <c r="Z326" s="130"/>
      <c r="AA326" s="134"/>
      <c r="AT326" s="135" t="s">
        <v>163</v>
      </c>
      <c r="AU326" s="135" t="s">
        <v>74</v>
      </c>
      <c r="AV326" s="135" t="s">
        <v>74</v>
      </c>
      <c r="AW326" s="135" t="s">
        <v>129</v>
      </c>
      <c r="AX326" s="135" t="s">
        <v>66</v>
      </c>
      <c r="AY326" s="135" t="s">
        <v>153</v>
      </c>
    </row>
    <row r="327" spans="2:51" s="6" customFormat="1" ht="15.75" customHeight="1">
      <c r="B327" s="123"/>
      <c r="C327" s="124"/>
      <c r="D327" s="124"/>
      <c r="E327" s="124"/>
      <c r="F327" s="194" t="s">
        <v>463</v>
      </c>
      <c r="G327" s="194"/>
      <c r="H327" s="194"/>
      <c r="I327" s="19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5"/>
      <c r="T327" s="126"/>
      <c r="U327" s="124"/>
      <c r="V327" s="124"/>
      <c r="W327" s="124"/>
      <c r="X327" s="124"/>
      <c r="Y327" s="124"/>
      <c r="Z327" s="124"/>
      <c r="AA327" s="127"/>
      <c r="AT327" s="128" t="s">
        <v>163</v>
      </c>
      <c r="AU327" s="128" t="s">
        <v>74</v>
      </c>
      <c r="AV327" s="128" t="s">
        <v>17</v>
      </c>
      <c r="AW327" s="128" t="s">
        <v>129</v>
      </c>
      <c r="AX327" s="128" t="s">
        <v>66</v>
      </c>
      <c r="AY327" s="128" t="s">
        <v>153</v>
      </c>
    </row>
    <row r="328" spans="2:51" s="6" customFormat="1" ht="15.75" customHeight="1">
      <c r="B328" s="129"/>
      <c r="C328" s="130"/>
      <c r="D328" s="130"/>
      <c r="E328" s="130"/>
      <c r="F328" s="195" t="s">
        <v>464</v>
      </c>
      <c r="G328" s="195"/>
      <c r="H328" s="195"/>
      <c r="I328" s="195"/>
      <c r="J328" s="130"/>
      <c r="K328" s="131">
        <v>3.9</v>
      </c>
      <c r="L328" s="130"/>
      <c r="M328" s="130"/>
      <c r="N328" s="130"/>
      <c r="O328" s="130"/>
      <c r="P328" s="130"/>
      <c r="Q328" s="130"/>
      <c r="R328" s="130"/>
      <c r="S328" s="132"/>
      <c r="T328" s="133"/>
      <c r="U328" s="130"/>
      <c r="V328" s="130"/>
      <c r="W328" s="130"/>
      <c r="X328" s="130"/>
      <c r="Y328" s="130"/>
      <c r="Z328" s="130"/>
      <c r="AA328" s="134"/>
      <c r="AT328" s="135" t="s">
        <v>163</v>
      </c>
      <c r="AU328" s="135" t="s">
        <v>74</v>
      </c>
      <c r="AV328" s="135" t="s">
        <v>74</v>
      </c>
      <c r="AW328" s="135" t="s">
        <v>129</v>
      </c>
      <c r="AX328" s="135" t="s">
        <v>66</v>
      </c>
      <c r="AY328" s="135" t="s">
        <v>153</v>
      </c>
    </row>
    <row r="329" spans="2:51" s="6" customFormat="1" ht="15.75" customHeight="1">
      <c r="B329" s="136"/>
      <c r="C329" s="137"/>
      <c r="D329" s="137"/>
      <c r="E329" s="137" t="s">
        <v>85</v>
      </c>
      <c r="F329" s="196" t="s">
        <v>169</v>
      </c>
      <c r="G329" s="196"/>
      <c r="H329" s="196"/>
      <c r="I329" s="196"/>
      <c r="J329" s="137"/>
      <c r="K329" s="138">
        <v>7.5</v>
      </c>
      <c r="L329" s="137"/>
      <c r="M329" s="137"/>
      <c r="N329" s="137"/>
      <c r="O329" s="137"/>
      <c r="P329" s="137"/>
      <c r="Q329" s="137"/>
      <c r="R329" s="137"/>
      <c r="S329" s="139"/>
      <c r="T329" s="140"/>
      <c r="U329" s="137"/>
      <c r="V329" s="137"/>
      <c r="W329" s="137"/>
      <c r="X329" s="137"/>
      <c r="Y329" s="137"/>
      <c r="Z329" s="137"/>
      <c r="AA329" s="141"/>
      <c r="AT329" s="142" t="s">
        <v>163</v>
      </c>
      <c r="AU329" s="142" t="s">
        <v>74</v>
      </c>
      <c r="AV329" s="142" t="s">
        <v>158</v>
      </c>
      <c r="AW329" s="142" t="s">
        <v>129</v>
      </c>
      <c r="AX329" s="142" t="s">
        <v>17</v>
      </c>
      <c r="AY329" s="142" t="s">
        <v>153</v>
      </c>
    </row>
    <row r="330" spans="2:65" s="6" customFormat="1" ht="27" customHeight="1">
      <c r="B330" s="21"/>
      <c r="C330" s="143" t="s">
        <v>465</v>
      </c>
      <c r="D330" s="143" t="s">
        <v>345</v>
      </c>
      <c r="E330" s="144" t="s">
        <v>466</v>
      </c>
      <c r="F330" s="197" t="s">
        <v>467</v>
      </c>
      <c r="G330" s="197"/>
      <c r="H330" s="197"/>
      <c r="I330" s="197"/>
      <c r="J330" s="145" t="s">
        <v>77</v>
      </c>
      <c r="K330" s="146">
        <v>7.5</v>
      </c>
      <c r="L330" s="198"/>
      <c r="M330" s="198"/>
      <c r="N330" s="199">
        <f>ROUND($L$330*$K$330,2)</f>
        <v>0</v>
      </c>
      <c r="O330" s="199"/>
      <c r="P330" s="199"/>
      <c r="Q330" s="199"/>
      <c r="R330" s="114" t="s">
        <v>157</v>
      </c>
      <c r="S330" s="40"/>
      <c r="T330" s="117"/>
      <c r="U330" s="118" t="s">
        <v>36</v>
      </c>
      <c r="V330" s="22"/>
      <c r="W330" s="22"/>
      <c r="X330" s="119">
        <v>0.18</v>
      </c>
      <c r="Y330" s="119">
        <f>$X$330*$K$330</f>
        <v>1.3499999999999999</v>
      </c>
      <c r="Z330" s="119">
        <v>0</v>
      </c>
      <c r="AA330" s="120">
        <f>$Z$330*$K$330</f>
        <v>0</v>
      </c>
      <c r="AR330" s="74" t="s">
        <v>239</v>
      </c>
      <c r="AT330" s="74" t="s">
        <v>345</v>
      </c>
      <c r="AU330" s="74" t="s">
        <v>74</v>
      </c>
      <c r="AY330" s="6" t="s">
        <v>153</v>
      </c>
      <c r="BE330" s="121">
        <f>IF($U$330="základní",$N$330,0)</f>
        <v>0</v>
      </c>
      <c r="BF330" s="121">
        <f>IF($U$330="snížená",$N$330,0)</f>
        <v>0</v>
      </c>
      <c r="BG330" s="121">
        <f>IF($U$330="zákl. přenesená",$N$330,0)</f>
        <v>0</v>
      </c>
      <c r="BH330" s="121">
        <f>IF($U$330="sníž. přenesená",$N$330,0)</f>
        <v>0</v>
      </c>
      <c r="BI330" s="121">
        <f>IF($U$330="nulová",$N$330,0)</f>
        <v>0</v>
      </c>
      <c r="BJ330" s="74" t="s">
        <v>17</v>
      </c>
      <c r="BK330" s="121">
        <f>ROUND($L$330*$K$330,2)</f>
        <v>0</v>
      </c>
      <c r="BL330" s="74" t="s">
        <v>158</v>
      </c>
      <c r="BM330" s="74" t="s">
        <v>468</v>
      </c>
    </row>
    <row r="331" spans="2:47" s="6" customFormat="1" ht="16.5" customHeight="1">
      <c r="B331" s="21"/>
      <c r="C331" s="22"/>
      <c r="D331" s="22"/>
      <c r="E331" s="22"/>
      <c r="F331" s="193" t="s">
        <v>467</v>
      </c>
      <c r="G331" s="193"/>
      <c r="H331" s="193"/>
      <c r="I331" s="193"/>
      <c r="J331" s="193"/>
      <c r="K331" s="193"/>
      <c r="L331" s="193"/>
      <c r="M331" s="193"/>
      <c r="N331" s="193"/>
      <c r="O331" s="193"/>
      <c r="P331" s="193"/>
      <c r="Q331" s="193"/>
      <c r="R331" s="193"/>
      <c r="S331" s="40"/>
      <c r="T331" s="122"/>
      <c r="U331" s="22"/>
      <c r="V331" s="22"/>
      <c r="W331" s="22"/>
      <c r="X331" s="22"/>
      <c r="Y331" s="22"/>
      <c r="Z331" s="22"/>
      <c r="AA331" s="49"/>
      <c r="AT331" s="6" t="s">
        <v>161</v>
      </c>
      <c r="AU331" s="6" t="s">
        <v>74</v>
      </c>
    </row>
    <row r="332" spans="2:51" s="6" customFormat="1" ht="15.75" customHeight="1">
      <c r="B332" s="129"/>
      <c r="C332" s="130"/>
      <c r="D332" s="130"/>
      <c r="E332" s="130"/>
      <c r="F332" s="195" t="s">
        <v>85</v>
      </c>
      <c r="G332" s="195"/>
      <c r="H332" s="195"/>
      <c r="I332" s="195"/>
      <c r="J332" s="130"/>
      <c r="K332" s="131">
        <v>7.5</v>
      </c>
      <c r="L332" s="130"/>
      <c r="M332" s="130"/>
      <c r="N332" s="130"/>
      <c r="O332" s="130"/>
      <c r="P332" s="130"/>
      <c r="Q332" s="130"/>
      <c r="R332" s="130"/>
      <c r="S332" s="132"/>
      <c r="T332" s="133"/>
      <c r="U332" s="130"/>
      <c r="V332" s="130"/>
      <c r="W332" s="130"/>
      <c r="X332" s="130"/>
      <c r="Y332" s="130"/>
      <c r="Z332" s="130"/>
      <c r="AA332" s="134"/>
      <c r="AT332" s="135" t="s">
        <v>163</v>
      </c>
      <c r="AU332" s="135" t="s">
        <v>74</v>
      </c>
      <c r="AV332" s="135" t="s">
        <v>74</v>
      </c>
      <c r="AW332" s="135" t="s">
        <v>129</v>
      </c>
      <c r="AX332" s="135" t="s">
        <v>17</v>
      </c>
      <c r="AY332" s="135" t="s">
        <v>153</v>
      </c>
    </row>
    <row r="333" spans="2:65" s="6" customFormat="1" ht="27" customHeight="1">
      <c r="B333" s="21"/>
      <c r="C333" s="112" t="s">
        <v>469</v>
      </c>
      <c r="D333" s="112" t="s">
        <v>154</v>
      </c>
      <c r="E333" s="113" t="s">
        <v>470</v>
      </c>
      <c r="F333" s="190" t="s">
        <v>471</v>
      </c>
      <c r="G333" s="190"/>
      <c r="H333" s="190"/>
      <c r="I333" s="190"/>
      <c r="J333" s="115" t="s">
        <v>77</v>
      </c>
      <c r="K333" s="116">
        <v>368.6</v>
      </c>
      <c r="L333" s="191"/>
      <c r="M333" s="191"/>
      <c r="N333" s="192">
        <f>ROUND($L$333*$K$333,2)</f>
        <v>0</v>
      </c>
      <c r="O333" s="192"/>
      <c r="P333" s="192"/>
      <c r="Q333" s="192"/>
      <c r="R333" s="114" t="s">
        <v>157</v>
      </c>
      <c r="S333" s="40"/>
      <c r="T333" s="117"/>
      <c r="U333" s="118" t="s">
        <v>36</v>
      </c>
      <c r="V333" s="22"/>
      <c r="W333" s="22"/>
      <c r="X333" s="119">
        <v>0.08425</v>
      </c>
      <c r="Y333" s="119">
        <f>$X$333*$K$333</f>
        <v>31.054550000000003</v>
      </c>
      <c r="Z333" s="119">
        <v>0</v>
      </c>
      <c r="AA333" s="120">
        <f>$Z$333*$K$333</f>
        <v>0</v>
      </c>
      <c r="AR333" s="74" t="s">
        <v>158</v>
      </c>
      <c r="AT333" s="74" t="s">
        <v>154</v>
      </c>
      <c r="AU333" s="74" t="s">
        <v>74</v>
      </c>
      <c r="AY333" s="6" t="s">
        <v>153</v>
      </c>
      <c r="BE333" s="121">
        <f>IF($U$333="základní",$N$333,0)</f>
        <v>0</v>
      </c>
      <c r="BF333" s="121">
        <f>IF($U$333="snížená",$N$333,0)</f>
        <v>0</v>
      </c>
      <c r="BG333" s="121">
        <f>IF($U$333="zákl. přenesená",$N$333,0)</f>
        <v>0</v>
      </c>
      <c r="BH333" s="121">
        <f>IF($U$333="sníž. přenesená",$N$333,0)</f>
        <v>0</v>
      </c>
      <c r="BI333" s="121">
        <f>IF($U$333="nulová",$N$333,0)</f>
        <v>0</v>
      </c>
      <c r="BJ333" s="74" t="s">
        <v>17</v>
      </c>
      <c r="BK333" s="121">
        <f>ROUND($L$333*$K$333,2)</f>
        <v>0</v>
      </c>
      <c r="BL333" s="74" t="s">
        <v>158</v>
      </c>
      <c r="BM333" s="74" t="s">
        <v>472</v>
      </c>
    </row>
    <row r="334" spans="2:47" s="6" customFormat="1" ht="16.5" customHeight="1">
      <c r="B334" s="21"/>
      <c r="C334" s="22"/>
      <c r="D334" s="22"/>
      <c r="E334" s="22"/>
      <c r="F334" s="193" t="s">
        <v>471</v>
      </c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40"/>
      <c r="T334" s="122"/>
      <c r="U334" s="22"/>
      <c r="V334" s="22"/>
      <c r="W334" s="22"/>
      <c r="X334" s="22"/>
      <c r="Y334" s="22"/>
      <c r="Z334" s="22"/>
      <c r="AA334" s="49"/>
      <c r="AT334" s="6" t="s">
        <v>161</v>
      </c>
      <c r="AU334" s="6" t="s">
        <v>74</v>
      </c>
    </row>
    <row r="335" spans="2:51" s="6" customFormat="1" ht="15.75" customHeight="1">
      <c r="B335" s="123"/>
      <c r="C335" s="124"/>
      <c r="D335" s="124"/>
      <c r="E335" s="124"/>
      <c r="F335" s="194" t="s">
        <v>473</v>
      </c>
      <c r="G335" s="194"/>
      <c r="H335" s="194"/>
      <c r="I335" s="19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5"/>
      <c r="T335" s="126"/>
      <c r="U335" s="124"/>
      <c r="V335" s="124"/>
      <c r="W335" s="124"/>
      <c r="X335" s="124"/>
      <c r="Y335" s="124"/>
      <c r="Z335" s="124"/>
      <c r="AA335" s="127"/>
      <c r="AT335" s="128" t="s">
        <v>163</v>
      </c>
      <c r="AU335" s="128" t="s">
        <v>74</v>
      </c>
      <c r="AV335" s="128" t="s">
        <v>17</v>
      </c>
      <c r="AW335" s="128" t="s">
        <v>129</v>
      </c>
      <c r="AX335" s="128" t="s">
        <v>66</v>
      </c>
      <c r="AY335" s="128" t="s">
        <v>153</v>
      </c>
    </row>
    <row r="336" spans="2:51" s="6" customFormat="1" ht="15.75" customHeight="1">
      <c r="B336" s="129"/>
      <c r="C336" s="130"/>
      <c r="D336" s="130"/>
      <c r="E336" s="130"/>
      <c r="F336" s="195"/>
      <c r="G336" s="195"/>
      <c r="H336" s="195"/>
      <c r="I336" s="195"/>
      <c r="J336" s="130"/>
      <c r="K336" s="131">
        <v>0</v>
      </c>
      <c r="L336" s="130"/>
      <c r="M336" s="130"/>
      <c r="N336" s="130"/>
      <c r="O336" s="130"/>
      <c r="P336" s="130"/>
      <c r="Q336" s="130"/>
      <c r="R336" s="130"/>
      <c r="S336" s="132"/>
      <c r="T336" s="133"/>
      <c r="U336" s="130"/>
      <c r="V336" s="130"/>
      <c r="W336" s="130"/>
      <c r="X336" s="130"/>
      <c r="Y336" s="130"/>
      <c r="Z336" s="130"/>
      <c r="AA336" s="134"/>
      <c r="AT336" s="135" t="s">
        <v>163</v>
      </c>
      <c r="AU336" s="135" t="s">
        <v>74</v>
      </c>
      <c r="AV336" s="135" t="s">
        <v>74</v>
      </c>
      <c r="AW336" s="135" t="s">
        <v>129</v>
      </c>
      <c r="AX336" s="135" t="s">
        <v>66</v>
      </c>
      <c r="AY336" s="135" t="s">
        <v>153</v>
      </c>
    </row>
    <row r="337" spans="2:51" s="6" customFormat="1" ht="15.75" customHeight="1">
      <c r="B337" s="129"/>
      <c r="C337" s="130"/>
      <c r="D337" s="130"/>
      <c r="E337" s="130"/>
      <c r="F337" s="195" t="s">
        <v>269</v>
      </c>
      <c r="G337" s="195"/>
      <c r="H337" s="195"/>
      <c r="I337" s="195"/>
      <c r="J337" s="130"/>
      <c r="K337" s="131">
        <v>0.2</v>
      </c>
      <c r="L337" s="130"/>
      <c r="M337" s="130"/>
      <c r="N337" s="130"/>
      <c r="O337" s="130"/>
      <c r="P337" s="130"/>
      <c r="Q337" s="130"/>
      <c r="R337" s="130"/>
      <c r="S337" s="132"/>
      <c r="T337" s="133"/>
      <c r="U337" s="130"/>
      <c r="V337" s="130"/>
      <c r="W337" s="130"/>
      <c r="X337" s="130"/>
      <c r="Y337" s="130"/>
      <c r="Z337" s="130"/>
      <c r="AA337" s="134"/>
      <c r="AT337" s="135" t="s">
        <v>163</v>
      </c>
      <c r="AU337" s="135" t="s">
        <v>74</v>
      </c>
      <c r="AV337" s="135" t="s">
        <v>74</v>
      </c>
      <c r="AW337" s="135" t="s">
        <v>129</v>
      </c>
      <c r="AX337" s="135" t="s">
        <v>66</v>
      </c>
      <c r="AY337" s="135" t="s">
        <v>153</v>
      </c>
    </row>
    <row r="338" spans="2:51" s="6" customFormat="1" ht="15.75" customHeight="1">
      <c r="B338" s="129"/>
      <c r="C338" s="130"/>
      <c r="D338" s="130"/>
      <c r="E338" s="130"/>
      <c r="F338" s="195" t="s">
        <v>474</v>
      </c>
      <c r="G338" s="195"/>
      <c r="H338" s="195"/>
      <c r="I338" s="195"/>
      <c r="J338" s="130"/>
      <c r="K338" s="131">
        <v>38.1</v>
      </c>
      <c r="L338" s="130"/>
      <c r="M338" s="130"/>
      <c r="N338" s="130"/>
      <c r="O338" s="130"/>
      <c r="P338" s="130"/>
      <c r="Q338" s="130"/>
      <c r="R338" s="130"/>
      <c r="S338" s="132"/>
      <c r="T338" s="133"/>
      <c r="U338" s="130"/>
      <c r="V338" s="130"/>
      <c r="W338" s="130"/>
      <c r="X338" s="130"/>
      <c r="Y338" s="130"/>
      <c r="Z338" s="130"/>
      <c r="AA338" s="134"/>
      <c r="AT338" s="135" t="s">
        <v>163</v>
      </c>
      <c r="AU338" s="135" t="s">
        <v>74</v>
      </c>
      <c r="AV338" s="135" t="s">
        <v>74</v>
      </c>
      <c r="AW338" s="135" t="s">
        <v>129</v>
      </c>
      <c r="AX338" s="135" t="s">
        <v>66</v>
      </c>
      <c r="AY338" s="135" t="s">
        <v>153</v>
      </c>
    </row>
    <row r="339" spans="2:51" s="6" customFormat="1" ht="15.75" customHeight="1">
      <c r="B339" s="123"/>
      <c r="C339" s="124"/>
      <c r="D339" s="124"/>
      <c r="E339" s="124"/>
      <c r="F339" s="194" t="s">
        <v>231</v>
      </c>
      <c r="G339" s="194"/>
      <c r="H339" s="194"/>
      <c r="I339" s="19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5"/>
      <c r="T339" s="126"/>
      <c r="U339" s="124"/>
      <c r="V339" s="124"/>
      <c r="W339" s="124"/>
      <c r="X339" s="124"/>
      <c r="Y339" s="124"/>
      <c r="Z339" s="124"/>
      <c r="AA339" s="127"/>
      <c r="AT339" s="128" t="s">
        <v>163</v>
      </c>
      <c r="AU339" s="128" t="s">
        <v>74</v>
      </c>
      <c r="AV339" s="128" t="s">
        <v>17</v>
      </c>
      <c r="AW339" s="128" t="s">
        <v>129</v>
      </c>
      <c r="AX339" s="128" t="s">
        <v>66</v>
      </c>
      <c r="AY339" s="128" t="s">
        <v>153</v>
      </c>
    </row>
    <row r="340" spans="2:51" s="6" customFormat="1" ht="15.75" customHeight="1">
      <c r="B340" s="129"/>
      <c r="C340" s="130"/>
      <c r="D340" s="130"/>
      <c r="E340" s="130"/>
      <c r="F340" s="195" t="s">
        <v>475</v>
      </c>
      <c r="G340" s="195"/>
      <c r="H340" s="195"/>
      <c r="I340" s="195"/>
      <c r="J340" s="130"/>
      <c r="K340" s="131">
        <v>18.1</v>
      </c>
      <c r="L340" s="130"/>
      <c r="M340" s="130"/>
      <c r="N340" s="130"/>
      <c r="O340" s="130"/>
      <c r="P340" s="130"/>
      <c r="Q340" s="130"/>
      <c r="R340" s="130"/>
      <c r="S340" s="132"/>
      <c r="T340" s="133"/>
      <c r="U340" s="130"/>
      <c r="V340" s="130"/>
      <c r="W340" s="130"/>
      <c r="X340" s="130"/>
      <c r="Y340" s="130"/>
      <c r="Z340" s="130"/>
      <c r="AA340" s="134"/>
      <c r="AT340" s="135" t="s">
        <v>163</v>
      </c>
      <c r="AU340" s="135" t="s">
        <v>74</v>
      </c>
      <c r="AV340" s="135" t="s">
        <v>74</v>
      </c>
      <c r="AW340" s="135" t="s">
        <v>129</v>
      </c>
      <c r="AX340" s="135" t="s">
        <v>66</v>
      </c>
      <c r="AY340" s="135" t="s">
        <v>153</v>
      </c>
    </row>
    <row r="341" spans="2:51" s="6" customFormat="1" ht="15.75" customHeight="1">
      <c r="B341" s="123"/>
      <c r="C341" s="124"/>
      <c r="D341" s="124"/>
      <c r="E341" s="124"/>
      <c r="F341" s="194" t="s">
        <v>233</v>
      </c>
      <c r="G341" s="194"/>
      <c r="H341" s="194"/>
      <c r="I341" s="19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5"/>
      <c r="T341" s="126"/>
      <c r="U341" s="124"/>
      <c r="V341" s="124"/>
      <c r="W341" s="124"/>
      <c r="X341" s="124"/>
      <c r="Y341" s="124"/>
      <c r="Z341" s="124"/>
      <c r="AA341" s="127"/>
      <c r="AT341" s="128" t="s">
        <v>163</v>
      </c>
      <c r="AU341" s="128" t="s">
        <v>74</v>
      </c>
      <c r="AV341" s="128" t="s">
        <v>17</v>
      </c>
      <c r="AW341" s="128" t="s">
        <v>129</v>
      </c>
      <c r="AX341" s="128" t="s">
        <v>66</v>
      </c>
      <c r="AY341" s="128" t="s">
        <v>153</v>
      </c>
    </row>
    <row r="342" spans="2:51" s="6" customFormat="1" ht="15.75" customHeight="1">
      <c r="B342" s="129"/>
      <c r="C342" s="130"/>
      <c r="D342" s="130"/>
      <c r="E342" s="130"/>
      <c r="F342" s="195" t="s">
        <v>476</v>
      </c>
      <c r="G342" s="195"/>
      <c r="H342" s="195"/>
      <c r="I342" s="195"/>
      <c r="J342" s="130"/>
      <c r="K342" s="131">
        <v>26.3</v>
      </c>
      <c r="L342" s="130"/>
      <c r="M342" s="130"/>
      <c r="N342" s="130"/>
      <c r="O342" s="130"/>
      <c r="P342" s="130"/>
      <c r="Q342" s="130"/>
      <c r="R342" s="130"/>
      <c r="S342" s="132"/>
      <c r="T342" s="133"/>
      <c r="U342" s="130"/>
      <c r="V342" s="130"/>
      <c r="W342" s="130"/>
      <c r="X342" s="130"/>
      <c r="Y342" s="130"/>
      <c r="Z342" s="130"/>
      <c r="AA342" s="134"/>
      <c r="AT342" s="135" t="s">
        <v>163</v>
      </c>
      <c r="AU342" s="135" t="s">
        <v>74</v>
      </c>
      <c r="AV342" s="135" t="s">
        <v>74</v>
      </c>
      <c r="AW342" s="135" t="s">
        <v>129</v>
      </c>
      <c r="AX342" s="135" t="s">
        <v>66</v>
      </c>
      <c r="AY342" s="135" t="s">
        <v>153</v>
      </c>
    </row>
    <row r="343" spans="2:51" s="6" customFormat="1" ht="15.75" customHeight="1">
      <c r="B343" s="123"/>
      <c r="C343" s="124"/>
      <c r="D343" s="124"/>
      <c r="E343" s="124"/>
      <c r="F343" s="194" t="s">
        <v>213</v>
      </c>
      <c r="G343" s="194"/>
      <c r="H343" s="194"/>
      <c r="I343" s="19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5"/>
      <c r="T343" s="126"/>
      <c r="U343" s="124"/>
      <c r="V343" s="124"/>
      <c r="W343" s="124"/>
      <c r="X343" s="124"/>
      <c r="Y343" s="124"/>
      <c r="Z343" s="124"/>
      <c r="AA343" s="127"/>
      <c r="AT343" s="128" t="s">
        <v>163</v>
      </c>
      <c r="AU343" s="128" t="s">
        <v>74</v>
      </c>
      <c r="AV343" s="128" t="s">
        <v>17</v>
      </c>
      <c r="AW343" s="128" t="s">
        <v>129</v>
      </c>
      <c r="AX343" s="128" t="s">
        <v>66</v>
      </c>
      <c r="AY343" s="128" t="s">
        <v>153</v>
      </c>
    </row>
    <row r="344" spans="2:51" s="6" customFormat="1" ht="15.75" customHeight="1">
      <c r="B344" s="129"/>
      <c r="C344" s="130"/>
      <c r="D344" s="130"/>
      <c r="E344" s="130"/>
      <c r="F344" s="195" t="s">
        <v>286</v>
      </c>
      <c r="G344" s="195"/>
      <c r="H344" s="195"/>
      <c r="I344" s="195"/>
      <c r="J344" s="130"/>
      <c r="K344" s="131">
        <v>11</v>
      </c>
      <c r="L344" s="130"/>
      <c r="M344" s="130"/>
      <c r="N344" s="130"/>
      <c r="O344" s="130"/>
      <c r="P344" s="130"/>
      <c r="Q344" s="130"/>
      <c r="R344" s="130"/>
      <c r="S344" s="132"/>
      <c r="T344" s="133"/>
      <c r="U344" s="130"/>
      <c r="V344" s="130"/>
      <c r="W344" s="130"/>
      <c r="X344" s="130"/>
      <c r="Y344" s="130"/>
      <c r="Z344" s="130"/>
      <c r="AA344" s="134"/>
      <c r="AT344" s="135" t="s">
        <v>163</v>
      </c>
      <c r="AU344" s="135" t="s">
        <v>74</v>
      </c>
      <c r="AV344" s="135" t="s">
        <v>74</v>
      </c>
      <c r="AW344" s="135" t="s">
        <v>129</v>
      </c>
      <c r="AX344" s="135" t="s">
        <v>66</v>
      </c>
      <c r="AY344" s="135" t="s">
        <v>153</v>
      </c>
    </row>
    <row r="345" spans="2:51" s="6" customFormat="1" ht="15.75" customHeight="1">
      <c r="B345" s="123"/>
      <c r="C345" s="124"/>
      <c r="D345" s="124"/>
      <c r="E345" s="124"/>
      <c r="F345" s="194" t="s">
        <v>477</v>
      </c>
      <c r="G345" s="194"/>
      <c r="H345" s="194"/>
      <c r="I345" s="19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5"/>
      <c r="T345" s="126"/>
      <c r="U345" s="124"/>
      <c r="V345" s="124"/>
      <c r="W345" s="124"/>
      <c r="X345" s="124"/>
      <c r="Y345" s="124"/>
      <c r="Z345" s="124"/>
      <c r="AA345" s="127"/>
      <c r="AT345" s="128" t="s">
        <v>163</v>
      </c>
      <c r="AU345" s="128" t="s">
        <v>74</v>
      </c>
      <c r="AV345" s="128" t="s">
        <v>17</v>
      </c>
      <c r="AW345" s="128" t="s">
        <v>129</v>
      </c>
      <c r="AX345" s="128" t="s">
        <v>66</v>
      </c>
      <c r="AY345" s="128" t="s">
        <v>153</v>
      </c>
    </row>
    <row r="346" spans="2:51" s="6" customFormat="1" ht="15.75" customHeight="1">
      <c r="B346" s="129"/>
      <c r="C346" s="130"/>
      <c r="D346" s="130"/>
      <c r="E346" s="130"/>
      <c r="F346" s="195" t="s">
        <v>478</v>
      </c>
      <c r="G346" s="195"/>
      <c r="H346" s="195"/>
      <c r="I346" s="195"/>
      <c r="J346" s="130"/>
      <c r="K346" s="131">
        <v>133</v>
      </c>
      <c r="L346" s="130"/>
      <c r="M346" s="130"/>
      <c r="N346" s="130"/>
      <c r="O346" s="130"/>
      <c r="P346" s="130"/>
      <c r="Q346" s="130"/>
      <c r="R346" s="130"/>
      <c r="S346" s="132"/>
      <c r="T346" s="133"/>
      <c r="U346" s="130"/>
      <c r="V346" s="130"/>
      <c r="W346" s="130"/>
      <c r="X346" s="130"/>
      <c r="Y346" s="130"/>
      <c r="Z346" s="130"/>
      <c r="AA346" s="134"/>
      <c r="AT346" s="135" t="s">
        <v>163</v>
      </c>
      <c r="AU346" s="135" t="s">
        <v>74</v>
      </c>
      <c r="AV346" s="135" t="s">
        <v>74</v>
      </c>
      <c r="AW346" s="135" t="s">
        <v>129</v>
      </c>
      <c r="AX346" s="135" t="s">
        <v>66</v>
      </c>
      <c r="AY346" s="135" t="s">
        <v>153</v>
      </c>
    </row>
    <row r="347" spans="2:51" s="6" customFormat="1" ht="27" customHeight="1">
      <c r="B347" s="123"/>
      <c r="C347" s="124"/>
      <c r="D347" s="124"/>
      <c r="E347" s="124"/>
      <c r="F347" s="194" t="s">
        <v>479</v>
      </c>
      <c r="G347" s="194"/>
      <c r="H347" s="194"/>
      <c r="I347" s="19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5"/>
      <c r="T347" s="126"/>
      <c r="U347" s="124"/>
      <c r="V347" s="124"/>
      <c r="W347" s="124"/>
      <c r="X347" s="124"/>
      <c r="Y347" s="124"/>
      <c r="Z347" s="124"/>
      <c r="AA347" s="127"/>
      <c r="AT347" s="128" t="s">
        <v>163</v>
      </c>
      <c r="AU347" s="128" t="s">
        <v>74</v>
      </c>
      <c r="AV347" s="128" t="s">
        <v>17</v>
      </c>
      <c r="AW347" s="128" t="s">
        <v>129</v>
      </c>
      <c r="AX347" s="128" t="s">
        <v>66</v>
      </c>
      <c r="AY347" s="128" t="s">
        <v>153</v>
      </c>
    </row>
    <row r="348" spans="2:51" s="6" customFormat="1" ht="15.75" customHeight="1">
      <c r="B348" s="129"/>
      <c r="C348" s="130"/>
      <c r="D348" s="130"/>
      <c r="E348" s="130"/>
      <c r="F348" s="195" t="s">
        <v>480</v>
      </c>
      <c r="G348" s="195"/>
      <c r="H348" s="195"/>
      <c r="I348" s="195"/>
      <c r="J348" s="130"/>
      <c r="K348" s="131">
        <v>74.4</v>
      </c>
      <c r="L348" s="130"/>
      <c r="M348" s="130"/>
      <c r="N348" s="130"/>
      <c r="O348" s="130"/>
      <c r="P348" s="130"/>
      <c r="Q348" s="130"/>
      <c r="R348" s="130"/>
      <c r="S348" s="132"/>
      <c r="T348" s="133"/>
      <c r="U348" s="130"/>
      <c r="V348" s="130"/>
      <c r="W348" s="130"/>
      <c r="X348" s="130"/>
      <c r="Y348" s="130"/>
      <c r="Z348" s="130"/>
      <c r="AA348" s="134"/>
      <c r="AT348" s="135" t="s">
        <v>163</v>
      </c>
      <c r="AU348" s="135" t="s">
        <v>74</v>
      </c>
      <c r="AV348" s="135" t="s">
        <v>74</v>
      </c>
      <c r="AW348" s="135" t="s">
        <v>129</v>
      </c>
      <c r="AX348" s="135" t="s">
        <v>66</v>
      </c>
      <c r="AY348" s="135" t="s">
        <v>153</v>
      </c>
    </row>
    <row r="349" spans="2:51" s="6" customFormat="1" ht="27" customHeight="1">
      <c r="B349" s="129"/>
      <c r="C349" s="130"/>
      <c r="D349" s="130"/>
      <c r="E349" s="130"/>
      <c r="F349" s="195" t="s">
        <v>481</v>
      </c>
      <c r="G349" s="195"/>
      <c r="H349" s="195"/>
      <c r="I349" s="195"/>
      <c r="J349" s="130"/>
      <c r="K349" s="131">
        <v>16</v>
      </c>
      <c r="L349" s="130"/>
      <c r="M349" s="130"/>
      <c r="N349" s="130"/>
      <c r="O349" s="130"/>
      <c r="P349" s="130"/>
      <c r="Q349" s="130"/>
      <c r="R349" s="130"/>
      <c r="S349" s="132"/>
      <c r="T349" s="133"/>
      <c r="U349" s="130"/>
      <c r="V349" s="130"/>
      <c r="W349" s="130"/>
      <c r="X349" s="130"/>
      <c r="Y349" s="130"/>
      <c r="Z349" s="130"/>
      <c r="AA349" s="134"/>
      <c r="AT349" s="135" t="s">
        <v>163</v>
      </c>
      <c r="AU349" s="135" t="s">
        <v>74</v>
      </c>
      <c r="AV349" s="135" t="s">
        <v>74</v>
      </c>
      <c r="AW349" s="135" t="s">
        <v>129</v>
      </c>
      <c r="AX349" s="135" t="s">
        <v>66</v>
      </c>
      <c r="AY349" s="135" t="s">
        <v>153</v>
      </c>
    </row>
    <row r="350" spans="2:51" s="6" customFormat="1" ht="15.75" customHeight="1">
      <c r="B350" s="129"/>
      <c r="C350" s="130"/>
      <c r="D350" s="130"/>
      <c r="E350" s="130"/>
      <c r="F350" s="195" t="s">
        <v>482</v>
      </c>
      <c r="G350" s="195"/>
      <c r="H350" s="195"/>
      <c r="I350" s="195"/>
      <c r="J350" s="130"/>
      <c r="K350" s="131">
        <v>8</v>
      </c>
      <c r="L350" s="130"/>
      <c r="M350" s="130"/>
      <c r="N350" s="130"/>
      <c r="O350" s="130"/>
      <c r="P350" s="130"/>
      <c r="Q350" s="130"/>
      <c r="R350" s="130"/>
      <c r="S350" s="132"/>
      <c r="T350" s="133"/>
      <c r="U350" s="130"/>
      <c r="V350" s="130"/>
      <c r="W350" s="130"/>
      <c r="X350" s="130"/>
      <c r="Y350" s="130"/>
      <c r="Z350" s="130"/>
      <c r="AA350" s="134"/>
      <c r="AT350" s="135" t="s">
        <v>163</v>
      </c>
      <c r="AU350" s="135" t="s">
        <v>74</v>
      </c>
      <c r="AV350" s="135" t="s">
        <v>74</v>
      </c>
      <c r="AW350" s="135" t="s">
        <v>129</v>
      </c>
      <c r="AX350" s="135" t="s">
        <v>66</v>
      </c>
      <c r="AY350" s="135" t="s">
        <v>153</v>
      </c>
    </row>
    <row r="351" spans="2:51" s="6" customFormat="1" ht="15.75" customHeight="1">
      <c r="B351" s="148"/>
      <c r="C351" s="149"/>
      <c r="D351" s="149"/>
      <c r="E351" s="149" t="s">
        <v>483</v>
      </c>
      <c r="F351" s="200" t="s">
        <v>484</v>
      </c>
      <c r="G351" s="200"/>
      <c r="H351" s="200"/>
      <c r="I351" s="200"/>
      <c r="J351" s="149"/>
      <c r="K351" s="150">
        <v>325.1</v>
      </c>
      <c r="L351" s="149"/>
      <c r="M351" s="149"/>
      <c r="N351" s="149"/>
      <c r="O351" s="149"/>
      <c r="P351" s="149"/>
      <c r="Q351" s="149"/>
      <c r="R351" s="149"/>
      <c r="S351" s="151"/>
      <c r="T351" s="152"/>
      <c r="U351" s="149"/>
      <c r="V351" s="149"/>
      <c r="W351" s="149"/>
      <c r="X351" s="149"/>
      <c r="Y351" s="149"/>
      <c r="Z351" s="149"/>
      <c r="AA351" s="153"/>
      <c r="AT351" s="154" t="s">
        <v>163</v>
      </c>
      <c r="AU351" s="154" t="s">
        <v>74</v>
      </c>
      <c r="AV351" s="154" t="s">
        <v>92</v>
      </c>
      <c r="AW351" s="154" t="s">
        <v>129</v>
      </c>
      <c r="AX351" s="154" t="s">
        <v>66</v>
      </c>
      <c r="AY351" s="154" t="s">
        <v>153</v>
      </c>
    </row>
    <row r="352" spans="2:51" s="6" customFormat="1" ht="15.75" customHeight="1">
      <c r="B352" s="123"/>
      <c r="C352" s="124"/>
      <c r="D352" s="124"/>
      <c r="E352" s="124"/>
      <c r="F352" s="194" t="s">
        <v>485</v>
      </c>
      <c r="G352" s="194"/>
      <c r="H352" s="194"/>
      <c r="I352" s="19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5"/>
      <c r="T352" s="126"/>
      <c r="U352" s="124"/>
      <c r="V352" s="124"/>
      <c r="W352" s="124"/>
      <c r="X352" s="124"/>
      <c r="Y352" s="124"/>
      <c r="Z352" s="124"/>
      <c r="AA352" s="127"/>
      <c r="AT352" s="128" t="s">
        <v>163</v>
      </c>
      <c r="AU352" s="128" t="s">
        <v>74</v>
      </c>
      <c r="AV352" s="128" t="s">
        <v>17</v>
      </c>
      <c r="AW352" s="128" t="s">
        <v>129</v>
      </c>
      <c r="AX352" s="128" t="s">
        <v>66</v>
      </c>
      <c r="AY352" s="128" t="s">
        <v>153</v>
      </c>
    </row>
    <row r="353" spans="2:51" s="6" customFormat="1" ht="15.75" customHeight="1">
      <c r="B353" s="123"/>
      <c r="C353" s="124"/>
      <c r="D353" s="124"/>
      <c r="E353" s="124"/>
      <c r="F353" s="194" t="s">
        <v>486</v>
      </c>
      <c r="G353" s="194"/>
      <c r="H353" s="194"/>
      <c r="I353" s="19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5"/>
      <c r="T353" s="126"/>
      <c r="U353" s="124"/>
      <c r="V353" s="124"/>
      <c r="W353" s="124"/>
      <c r="X353" s="124"/>
      <c r="Y353" s="124"/>
      <c r="Z353" s="124"/>
      <c r="AA353" s="127"/>
      <c r="AT353" s="128" t="s">
        <v>163</v>
      </c>
      <c r="AU353" s="128" t="s">
        <v>74</v>
      </c>
      <c r="AV353" s="128" t="s">
        <v>17</v>
      </c>
      <c r="AW353" s="128" t="s">
        <v>129</v>
      </c>
      <c r="AX353" s="128" t="s">
        <v>66</v>
      </c>
      <c r="AY353" s="128" t="s">
        <v>153</v>
      </c>
    </row>
    <row r="354" spans="2:51" s="6" customFormat="1" ht="15.75" customHeight="1">
      <c r="B354" s="129"/>
      <c r="C354" s="130"/>
      <c r="D354" s="130"/>
      <c r="E354" s="130"/>
      <c r="F354" s="195" t="s">
        <v>487</v>
      </c>
      <c r="G354" s="195"/>
      <c r="H354" s="195"/>
      <c r="I354" s="195"/>
      <c r="J354" s="130"/>
      <c r="K354" s="131">
        <v>1.8</v>
      </c>
      <c r="L354" s="130"/>
      <c r="M354" s="130"/>
      <c r="N354" s="130"/>
      <c r="O354" s="130"/>
      <c r="P354" s="130"/>
      <c r="Q354" s="130"/>
      <c r="R354" s="130"/>
      <c r="S354" s="132"/>
      <c r="T354" s="133"/>
      <c r="U354" s="130"/>
      <c r="V354" s="130"/>
      <c r="W354" s="130"/>
      <c r="X354" s="130"/>
      <c r="Y354" s="130"/>
      <c r="Z354" s="130"/>
      <c r="AA354" s="134"/>
      <c r="AT354" s="135" t="s">
        <v>163</v>
      </c>
      <c r="AU354" s="135" t="s">
        <v>74</v>
      </c>
      <c r="AV354" s="135" t="s">
        <v>74</v>
      </c>
      <c r="AW354" s="135" t="s">
        <v>129</v>
      </c>
      <c r="AX354" s="135" t="s">
        <v>66</v>
      </c>
      <c r="AY354" s="135" t="s">
        <v>153</v>
      </c>
    </row>
    <row r="355" spans="2:51" s="6" customFormat="1" ht="15.75" customHeight="1">
      <c r="B355" s="123"/>
      <c r="C355" s="124"/>
      <c r="D355" s="124"/>
      <c r="E355" s="124"/>
      <c r="F355" s="194" t="s">
        <v>488</v>
      </c>
      <c r="G355" s="194"/>
      <c r="H355" s="194"/>
      <c r="I355" s="19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5"/>
      <c r="T355" s="126"/>
      <c r="U355" s="124"/>
      <c r="V355" s="124"/>
      <c r="W355" s="124"/>
      <c r="X355" s="124"/>
      <c r="Y355" s="124"/>
      <c r="Z355" s="124"/>
      <c r="AA355" s="127"/>
      <c r="AT355" s="128" t="s">
        <v>163</v>
      </c>
      <c r="AU355" s="128" t="s">
        <v>74</v>
      </c>
      <c r="AV355" s="128" t="s">
        <v>17</v>
      </c>
      <c r="AW355" s="128" t="s">
        <v>129</v>
      </c>
      <c r="AX355" s="128" t="s">
        <v>66</v>
      </c>
      <c r="AY355" s="128" t="s">
        <v>153</v>
      </c>
    </row>
    <row r="356" spans="2:51" s="6" customFormat="1" ht="15.75" customHeight="1">
      <c r="B356" s="129"/>
      <c r="C356" s="130"/>
      <c r="D356" s="130"/>
      <c r="E356" s="130"/>
      <c r="F356" s="195" t="s">
        <v>214</v>
      </c>
      <c r="G356" s="195"/>
      <c r="H356" s="195"/>
      <c r="I356" s="195"/>
      <c r="J356" s="130"/>
      <c r="K356" s="131">
        <v>1.7</v>
      </c>
      <c r="L356" s="130"/>
      <c r="M356" s="130"/>
      <c r="N356" s="130"/>
      <c r="O356" s="130"/>
      <c r="P356" s="130"/>
      <c r="Q356" s="130"/>
      <c r="R356" s="130"/>
      <c r="S356" s="132"/>
      <c r="T356" s="133"/>
      <c r="U356" s="130"/>
      <c r="V356" s="130"/>
      <c r="W356" s="130"/>
      <c r="X356" s="130"/>
      <c r="Y356" s="130"/>
      <c r="Z356" s="130"/>
      <c r="AA356" s="134"/>
      <c r="AT356" s="135" t="s">
        <v>163</v>
      </c>
      <c r="AU356" s="135" t="s">
        <v>74</v>
      </c>
      <c r="AV356" s="135" t="s">
        <v>74</v>
      </c>
      <c r="AW356" s="135" t="s">
        <v>129</v>
      </c>
      <c r="AX356" s="135" t="s">
        <v>66</v>
      </c>
      <c r="AY356" s="135" t="s">
        <v>153</v>
      </c>
    </row>
    <row r="357" spans="2:51" s="6" customFormat="1" ht="15.75" customHeight="1">
      <c r="B357" s="123"/>
      <c r="C357" s="124"/>
      <c r="D357" s="124"/>
      <c r="E357" s="124"/>
      <c r="F357" s="194" t="s">
        <v>461</v>
      </c>
      <c r="G357" s="194"/>
      <c r="H357" s="194"/>
      <c r="I357" s="19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5"/>
      <c r="T357" s="126"/>
      <c r="U357" s="124"/>
      <c r="V357" s="124"/>
      <c r="W357" s="124"/>
      <c r="X357" s="124"/>
      <c r="Y357" s="124"/>
      <c r="Z357" s="124"/>
      <c r="AA357" s="127"/>
      <c r="AT357" s="128" t="s">
        <v>163</v>
      </c>
      <c r="AU357" s="128" t="s">
        <v>74</v>
      </c>
      <c r="AV357" s="128" t="s">
        <v>17</v>
      </c>
      <c r="AW357" s="128" t="s">
        <v>129</v>
      </c>
      <c r="AX357" s="128" t="s">
        <v>66</v>
      </c>
      <c r="AY357" s="128" t="s">
        <v>153</v>
      </c>
    </row>
    <row r="358" spans="2:51" s="6" customFormat="1" ht="15.75" customHeight="1">
      <c r="B358" s="129"/>
      <c r="C358" s="130"/>
      <c r="D358" s="130"/>
      <c r="E358" s="130"/>
      <c r="F358" s="195" t="s">
        <v>214</v>
      </c>
      <c r="G358" s="195"/>
      <c r="H358" s="195"/>
      <c r="I358" s="195"/>
      <c r="J358" s="130"/>
      <c r="K358" s="131">
        <v>1.7</v>
      </c>
      <c r="L358" s="130"/>
      <c r="M358" s="130"/>
      <c r="N358" s="130"/>
      <c r="O358" s="130"/>
      <c r="P358" s="130"/>
      <c r="Q358" s="130"/>
      <c r="R358" s="130"/>
      <c r="S358" s="132"/>
      <c r="T358" s="133"/>
      <c r="U358" s="130"/>
      <c r="V358" s="130"/>
      <c r="W358" s="130"/>
      <c r="X358" s="130"/>
      <c r="Y358" s="130"/>
      <c r="Z358" s="130"/>
      <c r="AA358" s="134"/>
      <c r="AT358" s="135" t="s">
        <v>163</v>
      </c>
      <c r="AU358" s="135" t="s">
        <v>74</v>
      </c>
      <c r="AV358" s="135" t="s">
        <v>74</v>
      </c>
      <c r="AW358" s="135" t="s">
        <v>129</v>
      </c>
      <c r="AX358" s="135" t="s">
        <v>66</v>
      </c>
      <c r="AY358" s="135" t="s">
        <v>153</v>
      </c>
    </row>
    <row r="359" spans="2:51" s="6" customFormat="1" ht="15.75" customHeight="1">
      <c r="B359" s="123"/>
      <c r="C359" s="124"/>
      <c r="D359" s="124"/>
      <c r="E359" s="124"/>
      <c r="F359" s="194" t="s">
        <v>489</v>
      </c>
      <c r="G359" s="194"/>
      <c r="H359" s="194"/>
      <c r="I359" s="19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5"/>
      <c r="T359" s="126"/>
      <c r="U359" s="124"/>
      <c r="V359" s="124"/>
      <c r="W359" s="124"/>
      <c r="X359" s="124"/>
      <c r="Y359" s="124"/>
      <c r="Z359" s="124"/>
      <c r="AA359" s="127"/>
      <c r="AT359" s="128" t="s">
        <v>163</v>
      </c>
      <c r="AU359" s="128" t="s">
        <v>74</v>
      </c>
      <c r="AV359" s="128" t="s">
        <v>17</v>
      </c>
      <c r="AW359" s="128" t="s">
        <v>129</v>
      </c>
      <c r="AX359" s="128" t="s">
        <v>66</v>
      </c>
      <c r="AY359" s="128" t="s">
        <v>153</v>
      </c>
    </row>
    <row r="360" spans="2:51" s="6" customFormat="1" ht="15.75" customHeight="1">
      <c r="B360" s="129"/>
      <c r="C360" s="130"/>
      <c r="D360" s="130"/>
      <c r="E360" s="130"/>
      <c r="F360" s="195" t="s">
        <v>490</v>
      </c>
      <c r="G360" s="195"/>
      <c r="H360" s="195"/>
      <c r="I360" s="195"/>
      <c r="J360" s="130"/>
      <c r="K360" s="131">
        <v>3.4</v>
      </c>
      <c r="L360" s="130"/>
      <c r="M360" s="130"/>
      <c r="N360" s="130"/>
      <c r="O360" s="130"/>
      <c r="P360" s="130"/>
      <c r="Q360" s="130"/>
      <c r="R360" s="130"/>
      <c r="S360" s="132"/>
      <c r="T360" s="133"/>
      <c r="U360" s="130"/>
      <c r="V360" s="130"/>
      <c r="W360" s="130"/>
      <c r="X360" s="130"/>
      <c r="Y360" s="130"/>
      <c r="Z360" s="130"/>
      <c r="AA360" s="134"/>
      <c r="AT360" s="135" t="s">
        <v>163</v>
      </c>
      <c r="AU360" s="135" t="s">
        <v>74</v>
      </c>
      <c r="AV360" s="135" t="s">
        <v>74</v>
      </c>
      <c r="AW360" s="135" t="s">
        <v>129</v>
      </c>
      <c r="AX360" s="135" t="s">
        <v>66</v>
      </c>
      <c r="AY360" s="135" t="s">
        <v>153</v>
      </c>
    </row>
    <row r="361" spans="2:51" s="6" customFormat="1" ht="15.75" customHeight="1">
      <c r="B361" s="123"/>
      <c r="C361" s="124"/>
      <c r="D361" s="124"/>
      <c r="E361" s="124"/>
      <c r="F361" s="194" t="s">
        <v>491</v>
      </c>
      <c r="G361" s="194"/>
      <c r="H361" s="194"/>
      <c r="I361" s="19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5"/>
      <c r="T361" s="126"/>
      <c r="U361" s="124"/>
      <c r="V361" s="124"/>
      <c r="W361" s="124"/>
      <c r="X361" s="124"/>
      <c r="Y361" s="124"/>
      <c r="Z361" s="124"/>
      <c r="AA361" s="127"/>
      <c r="AT361" s="128" t="s">
        <v>163</v>
      </c>
      <c r="AU361" s="128" t="s">
        <v>74</v>
      </c>
      <c r="AV361" s="128" t="s">
        <v>17</v>
      </c>
      <c r="AW361" s="128" t="s">
        <v>129</v>
      </c>
      <c r="AX361" s="128" t="s">
        <v>66</v>
      </c>
      <c r="AY361" s="128" t="s">
        <v>153</v>
      </c>
    </row>
    <row r="362" spans="2:51" s="6" customFormat="1" ht="15.75" customHeight="1">
      <c r="B362" s="129"/>
      <c r="C362" s="130"/>
      <c r="D362" s="130"/>
      <c r="E362" s="130"/>
      <c r="F362" s="195" t="s">
        <v>405</v>
      </c>
      <c r="G362" s="195"/>
      <c r="H362" s="195"/>
      <c r="I362" s="195"/>
      <c r="J362" s="130"/>
      <c r="K362" s="131">
        <v>3.1</v>
      </c>
      <c r="L362" s="130"/>
      <c r="M362" s="130"/>
      <c r="N362" s="130"/>
      <c r="O362" s="130"/>
      <c r="P362" s="130"/>
      <c r="Q362" s="130"/>
      <c r="R362" s="130"/>
      <c r="S362" s="132"/>
      <c r="T362" s="133"/>
      <c r="U362" s="130"/>
      <c r="V362" s="130"/>
      <c r="W362" s="130"/>
      <c r="X362" s="130"/>
      <c r="Y362" s="130"/>
      <c r="Z362" s="130"/>
      <c r="AA362" s="134"/>
      <c r="AT362" s="135" t="s">
        <v>163</v>
      </c>
      <c r="AU362" s="135" t="s">
        <v>74</v>
      </c>
      <c r="AV362" s="135" t="s">
        <v>74</v>
      </c>
      <c r="AW362" s="135" t="s">
        <v>129</v>
      </c>
      <c r="AX362" s="135" t="s">
        <v>66</v>
      </c>
      <c r="AY362" s="135" t="s">
        <v>153</v>
      </c>
    </row>
    <row r="363" spans="2:51" s="6" customFormat="1" ht="15.75" customHeight="1">
      <c r="B363" s="123"/>
      <c r="C363" s="124"/>
      <c r="D363" s="124"/>
      <c r="E363" s="124"/>
      <c r="F363" s="194" t="s">
        <v>492</v>
      </c>
      <c r="G363" s="194"/>
      <c r="H363" s="194"/>
      <c r="I363" s="19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5"/>
      <c r="T363" s="126"/>
      <c r="U363" s="124"/>
      <c r="V363" s="124"/>
      <c r="W363" s="124"/>
      <c r="X363" s="124"/>
      <c r="Y363" s="124"/>
      <c r="Z363" s="124"/>
      <c r="AA363" s="127"/>
      <c r="AT363" s="128" t="s">
        <v>163</v>
      </c>
      <c r="AU363" s="128" t="s">
        <v>74</v>
      </c>
      <c r="AV363" s="128" t="s">
        <v>17</v>
      </c>
      <c r="AW363" s="128" t="s">
        <v>129</v>
      </c>
      <c r="AX363" s="128" t="s">
        <v>66</v>
      </c>
      <c r="AY363" s="128" t="s">
        <v>153</v>
      </c>
    </row>
    <row r="364" spans="2:51" s="6" customFormat="1" ht="15.75" customHeight="1">
      <c r="B364" s="129"/>
      <c r="C364" s="130"/>
      <c r="D364" s="130"/>
      <c r="E364" s="130"/>
      <c r="F364" s="195" t="s">
        <v>405</v>
      </c>
      <c r="G364" s="195"/>
      <c r="H364" s="195"/>
      <c r="I364" s="195"/>
      <c r="J364" s="130"/>
      <c r="K364" s="131">
        <v>3.1</v>
      </c>
      <c r="L364" s="130"/>
      <c r="M364" s="130"/>
      <c r="N364" s="130"/>
      <c r="O364" s="130"/>
      <c r="P364" s="130"/>
      <c r="Q364" s="130"/>
      <c r="R364" s="130"/>
      <c r="S364" s="132"/>
      <c r="T364" s="133"/>
      <c r="U364" s="130"/>
      <c r="V364" s="130"/>
      <c r="W364" s="130"/>
      <c r="X364" s="130"/>
      <c r="Y364" s="130"/>
      <c r="Z364" s="130"/>
      <c r="AA364" s="134"/>
      <c r="AT364" s="135" t="s">
        <v>163</v>
      </c>
      <c r="AU364" s="135" t="s">
        <v>74</v>
      </c>
      <c r="AV364" s="135" t="s">
        <v>74</v>
      </c>
      <c r="AW364" s="135" t="s">
        <v>129</v>
      </c>
      <c r="AX364" s="135" t="s">
        <v>66</v>
      </c>
      <c r="AY364" s="135" t="s">
        <v>153</v>
      </c>
    </row>
    <row r="365" spans="2:51" s="6" customFormat="1" ht="15.75" customHeight="1">
      <c r="B365" s="123"/>
      <c r="C365" s="124"/>
      <c r="D365" s="124"/>
      <c r="E365" s="124"/>
      <c r="F365" s="194" t="s">
        <v>493</v>
      </c>
      <c r="G365" s="194"/>
      <c r="H365" s="194"/>
      <c r="I365" s="19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5"/>
      <c r="T365" s="126"/>
      <c r="U365" s="124"/>
      <c r="V365" s="124"/>
      <c r="W365" s="124"/>
      <c r="X365" s="124"/>
      <c r="Y365" s="124"/>
      <c r="Z365" s="124"/>
      <c r="AA365" s="127"/>
      <c r="AT365" s="128" t="s">
        <v>163</v>
      </c>
      <c r="AU365" s="128" t="s">
        <v>74</v>
      </c>
      <c r="AV365" s="128" t="s">
        <v>17</v>
      </c>
      <c r="AW365" s="128" t="s">
        <v>129</v>
      </c>
      <c r="AX365" s="128" t="s">
        <v>66</v>
      </c>
      <c r="AY365" s="128" t="s">
        <v>153</v>
      </c>
    </row>
    <row r="366" spans="2:51" s="6" customFormat="1" ht="15.75" customHeight="1">
      <c r="B366" s="129"/>
      <c r="C366" s="130"/>
      <c r="D366" s="130"/>
      <c r="E366" s="130"/>
      <c r="F366" s="195" t="s">
        <v>494</v>
      </c>
      <c r="G366" s="195"/>
      <c r="H366" s="195"/>
      <c r="I366" s="195"/>
      <c r="J366" s="130"/>
      <c r="K366" s="131">
        <v>5.4</v>
      </c>
      <c r="L366" s="130"/>
      <c r="M366" s="130"/>
      <c r="N366" s="130"/>
      <c r="O366" s="130"/>
      <c r="P366" s="130"/>
      <c r="Q366" s="130"/>
      <c r="R366" s="130"/>
      <c r="S366" s="132"/>
      <c r="T366" s="133"/>
      <c r="U366" s="130"/>
      <c r="V366" s="130"/>
      <c r="W366" s="130"/>
      <c r="X366" s="130"/>
      <c r="Y366" s="130"/>
      <c r="Z366" s="130"/>
      <c r="AA366" s="134"/>
      <c r="AT366" s="135" t="s">
        <v>163</v>
      </c>
      <c r="AU366" s="135" t="s">
        <v>74</v>
      </c>
      <c r="AV366" s="135" t="s">
        <v>74</v>
      </c>
      <c r="AW366" s="135" t="s">
        <v>129</v>
      </c>
      <c r="AX366" s="135" t="s">
        <v>66</v>
      </c>
      <c r="AY366" s="135" t="s">
        <v>153</v>
      </c>
    </row>
    <row r="367" spans="2:51" s="6" customFormat="1" ht="15.75" customHeight="1">
      <c r="B367" s="123"/>
      <c r="C367" s="124"/>
      <c r="D367" s="124"/>
      <c r="E367" s="124"/>
      <c r="F367" s="194" t="s">
        <v>495</v>
      </c>
      <c r="G367" s="194"/>
      <c r="H367" s="194"/>
      <c r="I367" s="19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5"/>
      <c r="T367" s="126"/>
      <c r="U367" s="124"/>
      <c r="V367" s="124"/>
      <c r="W367" s="124"/>
      <c r="X367" s="124"/>
      <c r="Y367" s="124"/>
      <c r="Z367" s="124"/>
      <c r="AA367" s="127"/>
      <c r="AT367" s="128" t="s">
        <v>163</v>
      </c>
      <c r="AU367" s="128" t="s">
        <v>74</v>
      </c>
      <c r="AV367" s="128" t="s">
        <v>17</v>
      </c>
      <c r="AW367" s="128" t="s">
        <v>129</v>
      </c>
      <c r="AX367" s="128" t="s">
        <v>66</v>
      </c>
      <c r="AY367" s="128" t="s">
        <v>153</v>
      </c>
    </row>
    <row r="368" spans="2:51" s="6" customFormat="1" ht="15.75" customHeight="1">
      <c r="B368" s="129"/>
      <c r="C368" s="130"/>
      <c r="D368" s="130"/>
      <c r="E368" s="130"/>
      <c r="F368" s="195" t="s">
        <v>496</v>
      </c>
      <c r="G368" s="195"/>
      <c r="H368" s="195"/>
      <c r="I368" s="195"/>
      <c r="J368" s="130"/>
      <c r="K368" s="131">
        <v>6.8</v>
      </c>
      <c r="L368" s="130"/>
      <c r="M368" s="130"/>
      <c r="N368" s="130"/>
      <c r="O368" s="130"/>
      <c r="P368" s="130"/>
      <c r="Q368" s="130"/>
      <c r="R368" s="130"/>
      <c r="S368" s="132"/>
      <c r="T368" s="133"/>
      <c r="U368" s="130"/>
      <c r="V368" s="130"/>
      <c r="W368" s="130"/>
      <c r="X368" s="130"/>
      <c r="Y368" s="130"/>
      <c r="Z368" s="130"/>
      <c r="AA368" s="134"/>
      <c r="AT368" s="135" t="s">
        <v>163</v>
      </c>
      <c r="AU368" s="135" t="s">
        <v>74</v>
      </c>
      <c r="AV368" s="135" t="s">
        <v>74</v>
      </c>
      <c r="AW368" s="135" t="s">
        <v>129</v>
      </c>
      <c r="AX368" s="135" t="s">
        <v>66</v>
      </c>
      <c r="AY368" s="135" t="s">
        <v>153</v>
      </c>
    </row>
    <row r="369" spans="2:51" s="6" customFormat="1" ht="15.75" customHeight="1">
      <c r="B369" s="123"/>
      <c r="C369" s="124"/>
      <c r="D369" s="124"/>
      <c r="E369" s="124"/>
      <c r="F369" s="194" t="s">
        <v>371</v>
      </c>
      <c r="G369" s="194"/>
      <c r="H369" s="194"/>
      <c r="I369" s="19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5"/>
      <c r="T369" s="126"/>
      <c r="U369" s="124"/>
      <c r="V369" s="124"/>
      <c r="W369" s="124"/>
      <c r="X369" s="124"/>
      <c r="Y369" s="124"/>
      <c r="Z369" s="124"/>
      <c r="AA369" s="127"/>
      <c r="AT369" s="128" t="s">
        <v>163</v>
      </c>
      <c r="AU369" s="128" t="s">
        <v>74</v>
      </c>
      <c r="AV369" s="128" t="s">
        <v>17</v>
      </c>
      <c r="AW369" s="128" t="s">
        <v>129</v>
      </c>
      <c r="AX369" s="128" t="s">
        <v>66</v>
      </c>
      <c r="AY369" s="128" t="s">
        <v>153</v>
      </c>
    </row>
    <row r="370" spans="2:51" s="6" customFormat="1" ht="15.75" customHeight="1">
      <c r="B370" s="129"/>
      <c r="C370" s="130"/>
      <c r="D370" s="130"/>
      <c r="E370" s="130"/>
      <c r="F370" s="195" t="s">
        <v>462</v>
      </c>
      <c r="G370" s="195"/>
      <c r="H370" s="195"/>
      <c r="I370" s="195"/>
      <c r="J370" s="130"/>
      <c r="K370" s="131">
        <v>3.6</v>
      </c>
      <c r="L370" s="130"/>
      <c r="M370" s="130"/>
      <c r="N370" s="130"/>
      <c r="O370" s="130"/>
      <c r="P370" s="130"/>
      <c r="Q370" s="130"/>
      <c r="R370" s="130"/>
      <c r="S370" s="132"/>
      <c r="T370" s="133"/>
      <c r="U370" s="130"/>
      <c r="V370" s="130"/>
      <c r="W370" s="130"/>
      <c r="X370" s="130"/>
      <c r="Y370" s="130"/>
      <c r="Z370" s="130"/>
      <c r="AA370" s="134"/>
      <c r="AT370" s="135" t="s">
        <v>163</v>
      </c>
      <c r="AU370" s="135" t="s">
        <v>74</v>
      </c>
      <c r="AV370" s="135" t="s">
        <v>74</v>
      </c>
      <c r="AW370" s="135" t="s">
        <v>129</v>
      </c>
      <c r="AX370" s="135" t="s">
        <v>66</v>
      </c>
      <c r="AY370" s="135" t="s">
        <v>153</v>
      </c>
    </row>
    <row r="371" spans="2:51" s="6" customFormat="1" ht="15.75" customHeight="1">
      <c r="B371" s="123"/>
      <c r="C371" s="124"/>
      <c r="D371" s="124"/>
      <c r="E371" s="124"/>
      <c r="F371" s="194" t="s">
        <v>236</v>
      </c>
      <c r="G371" s="194"/>
      <c r="H371" s="194"/>
      <c r="I371" s="19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5"/>
      <c r="T371" s="126"/>
      <c r="U371" s="124"/>
      <c r="V371" s="124"/>
      <c r="W371" s="124"/>
      <c r="X371" s="124"/>
      <c r="Y371" s="124"/>
      <c r="Z371" s="124"/>
      <c r="AA371" s="127"/>
      <c r="AT371" s="128" t="s">
        <v>163</v>
      </c>
      <c r="AU371" s="128" t="s">
        <v>74</v>
      </c>
      <c r="AV371" s="128" t="s">
        <v>17</v>
      </c>
      <c r="AW371" s="128" t="s">
        <v>129</v>
      </c>
      <c r="AX371" s="128" t="s">
        <v>66</v>
      </c>
      <c r="AY371" s="128" t="s">
        <v>153</v>
      </c>
    </row>
    <row r="372" spans="2:51" s="6" customFormat="1" ht="15.75" customHeight="1">
      <c r="B372" s="129"/>
      <c r="C372" s="130"/>
      <c r="D372" s="130"/>
      <c r="E372" s="130"/>
      <c r="F372" s="195" t="s">
        <v>490</v>
      </c>
      <c r="G372" s="195"/>
      <c r="H372" s="195"/>
      <c r="I372" s="195"/>
      <c r="J372" s="130"/>
      <c r="K372" s="131">
        <v>3.4</v>
      </c>
      <c r="L372" s="130"/>
      <c r="M372" s="130"/>
      <c r="N372" s="130"/>
      <c r="O372" s="130"/>
      <c r="P372" s="130"/>
      <c r="Q372" s="130"/>
      <c r="R372" s="130"/>
      <c r="S372" s="132"/>
      <c r="T372" s="133"/>
      <c r="U372" s="130"/>
      <c r="V372" s="130"/>
      <c r="W372" s="130"/>
      <c r="X372" s="130"/>
      <c r="Y372" s="130"/>
      <c r="Z372" s="130"/>
      <c r="AA372" s="134"/>
      <c r="AT372" s="135" t="s">
        <v>163</v>
      </c>
      <c r="AU372" s="135" t="s">
        <v>74</v>
      </c>
      <c r="AV372" s="135" t="s">
        <v>74</v>
      </c>
      <c r="AW372" s="135" t="s">
        <v>129</v>
      </c>
      <c r="AX372" s="135" t="s">
        <v>66</v>
      </c>
      <c r="AY372" s="135" t="s">
        <v>153</v>
      </c>
    </row>
    <row r="373" spans="2:51" s="6" customFormat="1" ht="15.75" customHeight="1">
      <c r="B373" s="148"/>
      <c r="C373" s="149"/>
      <c r="D373" s="149"/>
      <c r="E373" s="149" t="s">
        <v>89</v>
      </c>
      <c r="F373" s="200" t="s">
        <v>484</v>
      </c>
      <c r="G373" s="200"/>
      <c r="H373" s="200"/>
      <c r="I373" s="200"/>
      <c r="J373" s="149"/>
      <c r="K373" s="150">
        <v>34</v>
      </c>
      <c r="L373" s="149"/>
      <c r="M373" s="149"/>
      <c r="N373" s="149"/>
      <c r="O373" s="149"/>
      <c r="P373" s="149"/>
      <c r="Q373" s="149"/>
      <c r="R373" s="149"/>
      <c r="S373" s="151"/>
      <c r="T373" s="152"/>
      <c r="U373" s="149"/>
      <c r="V373" s="149"/>
      <c r="W373" s="149"/>
      <c r="X373" s="149"/>
      <c r="Y373" s="149"/>
      <c r="Z373" s="149"/>
      <c r="AA373" s="153"/>
      <c r="AT373" s="154" t="s">
        <v>163</v>
      </c>
      <c r="AU373" s="154" t="s">
        <v>74</v>
      </c>
      <c r="AV373" s="154" t="s">
        <v>92</v>
      </c>
      <c r="AW373" s="154" t="s">
        <v>129</v>
      </c>
      <c r="AX373" s="154" t="s">
        <v>66</v>
      </c>
      <c r="AY373" s="154" t="s">
        <v>153</v>
      </c>
    </row>
    <row r="374" spans="2:51" s="6" customFormat="1" ht="15.75" customHeight="1">
      <c r="B374" s="129"/>
      <c r="C374" s="130"/>
      <c r="D374" s="130"/>
      <c r="E374" s="130"/>
      <c r="F374" s="195"/>
      <c r="G374" s="195"/>
      <c r="H374" s="195"/>
      <c r="I374" s="195"/>
      <c r="J374" s="130"/>
      <c r="K374" s="131">
        <v>0</v>
      </c>
      <c r="L374" s="130"/>
      <c r="M374" s="130"/>
      <c r="N374" s="130"/>
      <c r="O374" s="130"/>
      <c r="P374" s="130"/>
      <c r="Q374" s="130"/>
      <c r="R374" s="130"/>
      <c r="S374" s="132"/>
      <c r="T374" s="133"/>
      <c r="U374" s="130"/>
      <c r="V374" s="130"/>
      <c r="W374" s="130"/>
      <c r="X374" s="130"/>
      <c r="Y374" s="130"/>
      <c r="Z374" s="130"/>
      <c r="AA374" s="134"/>
      <c r="AT374" s="135" t="s">
        <v>163</v>
      </c>
      <c r="AU374" s="135" t="s">
        <v>74</v>
      </c>
      <c r="AV374" s="135" t="s">
        <v>74</v>
      </c>
      <c r="AW374" s="135" t="s">
        <v>129</v>
      </c>
      <c r="AX374" s="135" t="s">
        <v>66</v>
      </c>
      <c r="AY374" s="135" t="s">
        <v>153</v>
      </c>
    </row>
    <row r="375" spans="2:51" s="6" customFormat="1" ht="15.75" customHeight="1">
      <c r="B375" s="123"/>
      <c r="C375" s="124"/>
      <c r="D375" s="124"/>
      <c r="E375" s="124"/>
      <c r="F375" s="194" t="s">
        <v>497</v>
      </c>
      <c r="G375" s="194"/>
      <c r="H375" s="194"/>
      <c r="I375" s="19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5"/>
      <c r="T375" s="126"/>
      <c r="U375" s="124"/>
      <c r="V375" s="124"/>
      <c r="W375" s="124"/>
      <c r="X375" s="124"/>
      <c r="Y375" s="124"/>
      <c r="Z375" s="124"/>
      <c r="AA375" s="127"/>
      <c r="AT375" s="128" t="s">
        <v>163</v>
      </c>
      <c r="AU375" s="128" t="s">
        <v>74</v>
      </c>
      <c r="AV375" s="128" t="s">
        <v>17</v>
      </c>
      <c r="AW375" s="128" t="s">
        <v>129</v>
      </c>
      <c r="AX375" s="128" t="s">
        <v>66</v>
      </c>
      <c r="AY375" s="128" t="s">
        <v>153</v>
      </c>
    </row>
    <row r="376" spans="2:51" s="6" customFormat="1" ht="15.75" customHeight="1">
      <c r="B376" s="123"/>
      <c r="C376" s="124"/>
      <c r="D376" s="124"/>
      <c r="E376" s="124"/>
      <c r="F376" s="194" t="s">
        <v>486</v>
      </c>
      <c r="G376" s="194"/>
      <c r="H376" s="194"/>
      <c r="I376" s="19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5"/>
      <c r="T376" s="126"/>
      <c r="U376" s="124"/>
      <c r="V376" s="124"/>
      <c r="W376" s="124"/>
      <c r="X376" s="124"/>
      <c r="Y376" s="124"/>
      <c r="Z376" s="124"/>
      <c r="AA376" s="127"/>
      <c r="AT376" s="128" t="s">
        <v>163</v>
      </c>
      <c r="AU376" s="128" t="s">
        <v>74</v>
      </c>
      <c r="AV376" s="128" t="s">
        <v>17</v>
      </c>
      <c r="AW376" s="128" t="s">
        <v>129</v>
      </c>
      <c r="AX376" s="128" t="s">
        <v>66</v>
      </c>
      <c r="AY376" s="128" t="s">
        <v>153</v>
      </c>
    </row>
    <row r="377" spans="2:51" s="6" customFormat="1" ht="15.75" customHeight="1">
      <c r="B377" s="129"/>
      <c r="C377" s="130"/>
      <c r="D377" s="130"/>
      <c r="E377" s="130"/>
      <c r="F377" s="195" t="s">
        <v>498</v>
      </c>
      <c r="G377" s="195"/>
      <c r="H377" s="195"/>
      <c r="I377" s="195"/>
      <c r="J377" s="130"/>
      <c r="K377" s="131">
        <v>5.2</v>
      </c>
      <c r="L377" s="130"/>
      <c r="M377" s="130"/>
      <c r="N377" s="130"/>
      <c r="O377" s="130"/>
      <c r="P377" s="130"/>
      <c r="Q377" s="130"/>
      <c r="R377" s="130"/>
      <c r="S377" s="132"/>
      <c r="T377" s="133"/>
      <c r="U377" s="130"/>
      <c r="V377" s="130"/>
      <c r="W377" s="130"/>
      <c r="X377" s="130"/>
      <c r="Y377" s="130"/>
      <c r="Z377" s="130"/>
      <c r="AA377" s="134"/>
      <c r="AT377" s="135" t="s">
        <v>163</v>
      </c>
      <c r="AU377" s="135" t="s">
        <v>74</v>
      </c>
      <c r="AV377" s="135" t="s">
        <v>74</v>
      </c>
      <c r="AW377" s="135" t="s">
        <v>129</v>
      </c>
      <c r="AX377" s="135" t="s">
        <v>66</v>
      </c>
      <c r="AY377" s="135" t="s">
        <v>153</v>
      </c>
    </row>
    <row r="378" spans="2:51" s="6" customFormat="1" ht="15.75" customHeight="1">
      <c r="B378" s="123"/>
      <c r="C378" s="124"/>
      <c r="D378" s="124"/>
      <c r="E378" s="124"/>
      <c r="F378" s="194" t="s">
        <v>236</v>
      </c>
      <c r="G378" s="194"/>
      <c r="H378" s="194"/>
      <c r="I378" s="19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5"/>
      <c r="T378" s="126"/>
      <c r="U378" s="124"/>
      <c r="V378" s="124"/>
      <c r="W378" s="124"/>
      <c r="X378" s="124"/>
      <c r="Y378" s="124"/>
      <c r="Z378" s="124"/>
      <c r="AA378" s="127"/>
      <c r="AT378" s="128" t="s">
        <v>163</v>
      </c>
      <c r="AU378" s="128" t="s">
        <v>74</v>
      </c>
      <c r="AV378" s="128" t="s">
        <v>17</v>
      </c>
      <c r="AW378" s="128" t="s">
        <v>129</v>
      </c>
      <c r="AX378" s="128" t="s">
        <v>66</v>
      </c>
      <c r="AY378" s="128" t="s">
        <v>153</v>
      </c>
    </row>
    <row r="379" spans="2:51" s="6" customFormat="1" ht="15.75" customHeight="1">
      <c r="B379" s="129"/>
      <c r="C379" s="130"/>
      <c r="D379" s="130"/>
      <c r="E379" s="130"/>
      <c r="F379" s="195" t="s">
        <v>499</v>
      </c>
      <c r="G379" s="195"/>
      <c r="H379" s="195"/>
      <c r="I379" s="195"/>
      <c r="J379" s="130"/>
      <c r="K379" s="131">
        <v>4.3</v>
      </c>
      <c r="L379" s="130"/>
      <c r="M379" s="130"/>
      <c r="N379" s="130"/>
      <c r="O379" s="130"/>
      <c r="P379" s="130"/>
      <c r="Q379" s="130"/>
      <c r="R379" s="130"/>
      <c r="S379" s="132"/>
      <c r="T379" s="133"/>
      <c r="U379" s="130"/>
      <c r="V379" s="130"/>
      <c r="W379" s="130"/>
      <c r="X379" s="130"/>
      <c r="Y379" s="130"/>
      <c r="Z379" s="130"/>
      <c r="AA379" s="134"/>
      <c r="AT379" s="135" t="s">
        <v>163</v>
      </c>
      <c r="AU379" s="135" t="s">
        <v>74</v>
      </c>
      <c r="AV379" s="135" t="s">
        <v>74</v>
      </c>
      <c r="AW379" s="135" t="s">
        <v>129</v>
      </c>
      <c r="AX379" s="135" t="s">
        <v>66</v>
      </c>
      <c r="AY379" s="135" t="s">
        <v>153</v>
      </c>
    </row>
    <row r="380" spans="2:51" s="6" customFormat="1" ht="15.75" customHeight="1">
      <c r="B380" s="148"/>
      <c r="C380" s="149"/>
      <c r="D380" s="149"/>
      <c r="E380" s="149" t="s">
        <v>112</v>
      </c>
      <c r="F380" s="200" t="s">
        <v>484</v>
      </c>
      <c r="G380" s="200"/>
      <c r="H380" s="200"/>
      <c r="I380" s="200"/>
      <c r="J380" s="149"/>
      <c r="K380" s="150">
        <v>9.5</v>
      </c>
      <c r="L380" s="149"/>
      <c r="M380" s="149"/>
      <c r="N380" s="149"/>
      <c r="O380" s="149"/>
      <c r="P380" s="149"/>
      <c r="Q380" s="149"/>
      <c r="R380" s="149"/>
      <c r="S380" s="151"/>
      <c r="T380" s="152"/>
      <c r="U380" s="149"/>
      <c r="V380" s="149"/>
      <c r="W380" s="149"/>
      <c r="X380" s="149"/>
      <c r="Y380" s="149"/>
      <c r="Z380" s="149"/>
      <c r="AA380" s="153"/>
      <c r="AT380" s="154" t="s">
        <v>163</v>
      </c>
      <c r="AU380" s="154" t="s">
        <v>74</v>
      </c>
      <c r="AV380" s="154" t="s">
        <v>92</v>
      </c>
      <c r="AW380" s="154" t="s">
        <v>129</v>
      </c>
      <c r="AX380" s="154" t="s">
        <v>66</v>
      </c>
      <c r="AY380" s="154" t="s">
        <v>153</v>
      </c>
    </row>
    <row r="381" spans="2:51" s="6" customFormat="1" ht="15.75" customHeight="1">
      <c r="B381" s="136"/>
      <c r="C381" s="137"/>
      <c r="D381" s="137"/>
      <c r="E381" s="137" t="s">
        <v>83</v>
      </c>
      <c r="F381" s="196" t="s">
        <v>169</v>
      </c>
      <c r="G381" s="196"/>
      <c r="H381" s="196"/>
      <c r="I381" s="196"/>
      <c r="J381" s="137"/>
      <c r="K381" s="138">
        <v>368.6</v>
      </c>
      <c r="L381" s="137"/>
      <c r="M381" s="137"/>
      <c r="N381" s="137"/>
      <c r="O381" s="137"/>
      <c r="P381" s="137"/>
      <c r="Q381" s="137"/>
      <c r="R381" s="137"/>
      <c r="S381" s="139"/>
      <c r="T381" s="140"/>
      <c r="U381" s="137"/>
      <c r="V381" s="137"/>
      <c r="W381" s="137"/>
      <c r="X381" s="137"/>
      <c r="Y381" s="137"/>
      <c r="Z381" s="137"/>
      <c r="AA381" s="141"/>
      <c r="AT381" s="142" t="s">
        <v>163</v>
      </c>
      <c r="AU381" s="142" t="s">
        <v>74</v>
      </c>
      <c r="AV381" s="142" t="s">
        <v>158</v>
      </c>
      <c r="AW381" s="142" t="s">
        <v>129</v>
      </c>
      <c r="AX381" s="142" t="s">
        <v>17</v>
      </c>
      <c r="AY381" s="142" t="s">
        <v>153</v>
      </c>
    </row>
    <row r="382" spans="2:65" s="6" customFormat="1" ht="27" customHeight="1">
      <c r="B382" s="21"/>
      <c r="C382" s="143" t="s">
        <v>500</v>
      </c>
      <c r="D382" s="143" t="s">
        <v>345</v>
      </c>
      <c r="E382" s="144" t="s">
        <v>501</v>
      </c>
      <c r="F382" s="197" t="s">
        <v>502</v>
      </c>
      <c r="G382" s="197"/>
      <c r="H382" s="197"/>
      <c r="I382" s="197"/>
      <c r="J382" s="145" t="s">
        <v>77</v>
      </c>
      <c r="K382" s="146">
        <v>34.34</v>
      </c>
      <c r="L382" s="198"/>
      <c r="M382" s="198"/>
      <c r="N382" s="199">
        <f>ROUND($L$382*$K$382,2)</f>
        <v>0</v>
      </c>
      <c r="O382" s="199"/>
      <c r="P382" s="199"/>
      <c r="Q382" s="199"/>
      <c r="R382" s="114" t="s">
        <v>157</v>
      </c>
      <c r="S382" s="40"/>
      <c r="T382" s="117"/>
      <c r="U382" s="118" t="s">
        <v>36</v>
      </c>
      <c r="V382" s="22"/>
      <c r="W382" s="22"/>
      <c r="X382" s="119">
        <v>0.146</v>
      </c>
      <c r="Y382" s="119">
        <f>$X$382*$K$382</f>
        <v>5.0136400000000005</v>
      </c>
      <c r="Z382" s="119">
        <v>0</v>
      </c>
      <c r="AA382" s="120">
        <f>$Z$382*$K$382</f>
        <v>0</v>
      </c>
      <c r="AR382" s="74" t="s">
        <v>239</v>
      </c>
      <c r="AT382" s="74" t="s">
        <v>345</v>
      </c>
      <c r="AU382" s="74" t="s">
        <v>74</v>
      </c>
      <c r="AY382" s="6" t="s">
        <v>153</v>
      </c>
      <c r="BE382" s="121">
        <f>IF($U$382="základní",$N$382,0)</f>
        <v>0</v>
      </c>
      <c r="BF382" s="121">
        <f>IF($U$382="snížená",$N$382,0)</f>
        <v>0</v>
      </c>
      <c r="BG382" s="121">
        <f>IF($U$382="zákl. přenesená",$N$382,0)</f>
        <v>0</v>
      </c>
      <c r="BH382" s="121">
        <f>IF($U$382="sníž. přenesená",$N$382,0)</f>
        <v>0</v>
      </c>
      <c r="BI382" s="121">
        <f>IF($U$382="nulová",$N$382,0)</f>
        <v>0</v>
      </c>
      <c r="BJ382" s="74" t="s">
        <v>17</v>
      </c>
      <c r="BK382" s="121">
        <f>ROUND($L$382*$K$382,2)</f>
        <v>0</v>
      </c>
      <c r="BL382" s="74" t="s">
        <v>158</v>
      </c>
      <c r="BM382" s="74" t="s">
        <v>503</v>
      </c>
    </row>
    <row r="383" spans="2:47" s="6" customFormat="1" ht="16.5" customHeight="1">
      <c r="B383" s="21"/>
      <c r="C383" s="22"/>
      <c r="D383" s="22"/>
      <c r="E383" s="22"/>
      <c r="F383" s="193" t="s">
        <v>502</v>
      </c>
      <c r="G383" s="193"/>
      <c r="H383" s="193"/>
      <c r="I383" s="193"/>
      <c r="J383" s="193"/>
      <c r="K383" s="193"/>
      <c r="L383" s="193"/>
      <c r="M383" s="193"/>
      <c r="N383" s="193"/>
      <c r="O383" s="193"/>
      <c r="P383" s="193"/>
      <c r="Q383" s="193"/>
      <c r="R383" s="193"/>
      <c r="S383" s="40"/>
      <c r="T383" s="122"/>
      <c r="U383" s="22"/>
      <c r="V383" s="22"/>
      <c r="W383" s="22"/>
      <c r="X383" s="22"/>
      <c r="Y383" s="22"/>
      <c r="Z383" s="22"/>
      <c r="AA383" s="49"/>
      <c r="AT383" s="6" t="s">
        <v>161</v>
      </c>
      <c r="AU383" s="6" t="s">
        <v>74</v>
      </c>
    </row>
    <row r="384" spans="2:51" s="6" customFormat="1" ht="15.75" customHeight="1">
      <c r="B384" s="129"/>
      <c r="C384" s="130"/>
      <c r="D384" s="130"/>
      <c r="E384" s="130"/>
      <c r="F384" s="195" t="s">
        <v>504</v>
      </c>
      <c r="G384" s="195"/>
      <c r="H384" s="195"/>
      <c r="I384" s="195"/>
      <c r="J384" s="130"/>
      <c r="K384" s="131">
        <v>34.34</v>
      </c>
      <c r="L384" s="130"/>
      <c r="M384" s="130"/>
      <c r="N384" s="130"/>
      <c r="O384" s="130"/>
      <c r="P384" s="130"/>
      <c r="Q384" s="130"/>
      <c r="R384" s="130"/>
      <c r="S384" s="132"/>
      <c r="T384" s="133"/>
      <c r="U384" s="130"/>
      <c r="V384" s="130"/>
      <c r="W384" s="130"/>
      <c r="X384" s="130"/>
      <c r="Y384" s="130"/>
      <c r="Z384" s="130"/>
      <c r="AA384" s="134"/>
      <c r="AT384" s="135" t="s">
        <v>163</v>
      </c>
      <c r="AU384" s="135" t="s">
        <v>74</v>
      </c>
      <c r="AV384" s="135" t="s">
        <v>74</v>
      </c>
      <c r="AW384" s="135" t="s">
        <v>129</v>
      </c>
      <c r="AX384" s="135" t="s">
        <v>17</v>
      </c>
      <c r="AY384" s="135" t="s">
        <v>153</v>
      </c>
    </row>
    <row r="385" spans="2:65" s="6" customFormat="1" ht="27" customHeight="1">
      <c r="B385" s="21"/>
      <c r="C385" s="143" t="s">
        <v>505</v>
      </c>
      <c r="D385" s="143" t="s">
        <v>345</v>
      </c>
      <c r="E385" s="144" t="s">
        <v>506</v>
      </c>
      <c r="F385" s="197" t="s">
        <v>507</v>
      </c>
      <c r="G385" s="197"/>
      <c r="H385" s="197"/>
      <c r="I385" s="197"/>
      <c r="J385" s="145" t="s">
        <v>77</v>
      </c>
      <c r="K385" s="146">
        <v>9.595</v>
      </c>
      <c r="L385" s="198"/>
      <c r="M385" s="198"/>
      <c r="N385" s="199">
        <f>ROUND($L$385*$K$385,2)</f>
        <v>0</v>
      </c>
      <c r="O385" s="199"/>
      <c r="P385" s="199"/>
      <c r="Q385" s="199"/>
      <c r="R385" s="114" t="s">
        <v>157</v>
      </c>
      <c r="S385" s="40"/>
      <c r="T385" s="117"/>
      <c r="U385" s="118" t="s">
        <v>36</v>
      </c>
      <c r="V385" s="22"/>
      <c r="W385" s="22"/>
      <c r="X385" s="119">
        <v>0.14</v>
      </c>
      <c r="Y385" s="119">
        <f>$X$385*$K$385</f>
        <v>1.3433000000000002</v>
      </c>
      <c r="Z385" s="119">
        <v>0</v>
      </c>
      <c r="AA385" s="120">
        <f>$Z$385*$K$385</f>
        <v>0</v>
      </c>
      <c r="AR385" s="74" t="s">
        <v>239</v>
      </c>
      <c r="AT385" s="74" t="s">
        <v>345</v>
      </c>
      <c r="AU385" s="74" t="s">
        <v>74</v>
      </c>
      <c r="AY385" s="6" t="s">
        <v>153</v>
      </c>
      <c r="BE385" s="121">
        <f>IF($U$385="základní",$N$385,0)</f>
        <v>0</v>
      </c>
      <c r="BF385" s="121">
        <f>IF($U$385="snížená",$N$385,0)</f>
        <v>0</v>
      </c>
      <c r="BG385" s="121">
        <f>IF($U$385="zákl. přenesená",$N$385,0)</f>
        <v>0</v>
      </c>
      <c r="BH385" s="121">
        <f>IF($U$385="sníž. přenesená",$N$385,0)</f>
        <v>0</v>
      </c>
      <c r="BI385" s="121">
        <f>IF($U$385="nulová",$N$385,0)</f>
        <v>0</v>
      </c>
      <c r="BJ385" s="74" t="s">
        <v>17</v>
      </c>
      <c r="BK385" s="121">
        <f>ROUND($L$385*$K$385,2)</f>
        <v>0</v>
      </c>
      <c r="BL385" s="74" t="s">
        <v>158</v>
      </c>
      <c r="BM385" s="74" t="s">
        <v>508</v>
      </c>
    </row>
    <row r="386" spans="2:47" s="6" customFormat="1" ht="16.5" customHeight="1">
      <c r="B386" s="21"/>
      <c r="C386" s="22"/>
      <c r="D386" s="22"/>
      <c r="E386" s="22"/>
      <c r="F386" s="193" t="s">
        <v>507</v>
      </c>
      <c r="G386" s="193"/>
      <c r="H386" s="193"/>
      <c r="I386" s="193"/>
      <c r="J386" s="193"/>
      <c r="K386" s="193"/>
      <c r="L386" s="193"/>
      <c r="M386" s="193"/>
      <c r="N386" s="193"/>
      <c r="O386" s="193"/>
      <c r="P386" s="193"/>
      <c r="Q386" s="193"/>
      <c r="R386" s="193"/>
      <c r="S386" s="40"/>
      <c r="T386" s="122"/>
      <c r="U386" s="22"/>
      <c r="V386" s="22"/>
      <c r="W386" s="22"/>
      <c r="X386" s="22"/>
      <c r="Y386" s="22"/>
      <c r="Z386" s="22"/>
      <c r="AA386" s="49"/>
      <c r="AT386" s="6" t="s">
        <v>161</v>
      </c>
      <c r="AU386" s="6" t="s">
        <v>74</v>
      </c>
    </row>
    <row r="387" spans="2:51" s="6" customFormat="1" ht="27" customHeight="1">
      <c r="B387" s="129"/>
      <c r="C387" s="130"/>
      <c r="D387" s="130"/>
      <c r="E387" s="130"/>
      <c r="F387" s="195" t="s">
        <v>509</v>
      </c>
      <c r="G387" s="195"/>
      <c r="H387" s="195"/>
      <c r="I387" s="195"/>
      <c r="J387" s="130"/>
      <c r="K387" s="131">
        <v>9.595</v>
      </c>
      <c r="L387" s="130"/>
      <c r="M387" s="130"/>
      <c r="N387" s="130"/>
      <c r="O387" s="130"/>
      <c r="P387" s="130"/>
      <c r="Q387" s="130"/>
      <c r="R387" s="130"/>
      <c r="S387" s="132"/>
      <c r="T387" s="133"/>
      <c r="U387" s="130"/>
      <c r="V387" s="130"/>
      <c r="W387" s="130"/>
      <c r="X387" s="130"/>
      <c r="Y387" s="130"/>
      <c r="Z387" s="130"/>
      <c r="AA387" s="134"/>
      <c r="AT387" s="135" t="s">
        <v>163</v>
      </c>
      <c r="AU387" s="135" t="s">
        <v>74</v>
      </c>
      <c r="AV387" s="135" t="s">
        <v>74</v>
      </c>
      <c r="AW387" s="135" t="s">
        <v>129</v>
      </c>
      <c r="AX387" s="135" t="s">
        <v>17</v>
      </c>
      <c r="AY387" s="135" t="s">
        <v>153</v>
      </c>
    </row>
    <row r="388" spans="2:65" s="6" customFormat="1" ht="27" customHeight="1">
      <c r="B388" s="21"/>
      <c r="C388" s="143" t="s">
        <v>510</v>
      </c>
      <c r="D388" s="143" t="s">
        <v>345</v>
      </c>
      <c r="E388" s="144" t="s">
        <v>511</v>
      </c>
      <c r="F388" s="197" t="s">
        <v>512</v>
      </c>
      <c r="G388" s="197"/>
      <c r="H388" s="197"/>
      <c r="I388" s="197"/>
      <c r="J388" s="145" t="s">
        <v>77</v>
      </c>
      <c r="K388" s="146">
        <v>317.1</v>
      </c>
      <c r="L388" s="198"/>
      <c r="M388" s="198"/>
      <c r="N388" s="199">
        <f>ROUND($L$388*$K$388,2)</f>
        <v>0</v>
      </c>
      <c r="O388" s="199"/>
      <c r="P388" s="199"/>
      <c r="Q388" s="199"/>
      <c r="R388" s="114" t="s">
        <v>157</v>
      </c>
      <c r="S388" s="40"/>
      <c r="T388" s="117"/>
      <c r="U388" s="118" t="s">
        <v>36</v>
      </c>
      <c r="V388" s="22"/>
      <c r="W388" s="22"/>
      <c r="X388" s="119">
        <v>0.14</v>
      </c>
      <c r="Y388" s="119">
        <f>$X$388*$K$388</f>
        <v>44.394000000000005</v>
      </c>
      <c r="Z388" s="119">
        <v>0</v>
      </c>
      <c r="AA388" s="120">
        <f>$Z$388*$K$388</f>
        <v>0</v>
      </c>
      <c r="AR388" s="74" t="s">
        <v>239</v>
      </c>
      <c r="AT388" s="74" t="s">
        <v>345</v>
      </c>
      <c r="AU388" s="74" t="s">
        <v>74</v>
      </c>
      <c r="AY388" s="6" t="s">
        <v>153</v>
      </c>
      <c r="BE388" s="121">
        <f>IF($U$388="základní",$N$388,0)</f>
        <v>0</v>
      </c>
      <c r="BF388" s="121">
        <f>IF($U$388="snížená",$N$388,0)</f>
        <v>0</v>
      </c>
      <c r="BG388" s="121">
        <f>IF($U$388="zákl. přenesená",$N$388,0)</f>
        <v>0</v>
      </c>
      <c r="BH388" s="121">
        <f>IF($U$388="sníž. přenesená",$N$388,0)</f>
        <v>0</v>
      </c>
      <c r="BI388" s="121">
        <f>IF($U$388="nulová",$N$388,0)</f>
        <v>0</v>
      </c>
      <c r="BJ388" s="74" t="s">
        <v>17</v>
      </c>
      <c r="BK388" s="121">
        <f>ROUND($L$388*$K$388,2)</f>
        <v>0</v>
      </c>
      <c r="BL388" s="74" t="s">
        <v>158</v>
      </c>
      <c r="BM388" s="74" t="s">
        <v>513</v>
      </c>
    </row>
    <row r="389" spans="2:47" s="6" customFormat="1" ht="16.5" customHeight="1">
      <c r="B389" s="21"/>
      <c r="C389" s="22"/>
      <c r="D389" s="22"/>
      <c r="E389" s="22"/>
      <c r="F389" s="193" t="s">
        <v>512</v>
      </c>
      <c r="G389" s="193"/>
      <c r="H389" s="193"/>
      <c r="I389" s="193"/>
      <c r="J389" s="193"/>
      <c r="K389" s="193"/>
      <c r="L389" s="193"/>
      <c r="M389" s="193"/>
      <c r="N389" s="193"/>
      <c r="O389" s="193"/>
      <c r="P389" s="193"/>
      <c r="Q389" s="193"/>
      <c r="R389" s="193"/>
      <c r="S389" s="40"/>
      <c r="T389" s="122"/>
      <c r="U389" s="22"/>
      <c r="V389" s="22"/>
      <c r="W389" s="22"/>
      <c r="X389" s="22"/>
      <c r="Y389" s="22"/>
      <c r="Z389" s="22"/>
      <c r="AA389" s="49"/>
      <c r="AT389" s="6" t="s">
        <v>161</v>
      </c>
      <c r="AU389" s="6" t="s">
        <v>74</v>
      </c>
    </row>
    <row r="390" spans="2:63" s="101" customFormat="1" ht="30.75" customHeight="1">
      <c r="B390" s="102"/>
      <c r="C390" s="103"/>
      <c r="D390" s="111" t="s">
        <v>134</v>
      </c>
      <c r="E390" s="103"/>
      <c r="F390" s="103"/>
      <c r="G390" s="103"/>
      <c r="H390" s="103"/>
      <c r="I390" s="103"/>
      <c r="J390" s="103"/>
      <c r="K390" s="103"/>
      <c r="L390" s="103"/>
      <c r="M390" s="103"/>
      <c r="N390" s="189">
        <f>$BK$390</f>
        <v>0</v>
      </c>
      <c r="O390" s="189"/>
      <c r="P390" s="189"/>
      <c r="Q390" s="189"/>
      <c r="R390" s="103"/>
      <c r="S390" s="105"/>
      <c r="T390" s="106"/>
      <c r="U390" s="103"/>
      <c r="V390" s="103"/>
      <c r="W390" s="107">
        <f>SUM($W$391:$W$427)</f>
        <v>0</v>
      </c>
      <c r="X390" s="103"/>
      <c r="Y390" s="107">
        <f>SUM($Y$391:$Y$427)</f>
        <v>0.59366</v>
      </c>
      <c r="Z390" s="103"/>
      <c r="AA390" s="108">
        <f>SUM($AA$391:$AA$427)</f>
        <v>0</v>
      </c>
      <c r="AR390" s="109" t="s">
        <v>17</v>
      </c>
      <c r="AT390" s="109" t="s">
        <v>65</v>
      </c>
      <c r="AU390" s="109" t="s">
        <v>17</v>
      </c>
      <c r="AY390" s="109" t="s">
        <v>153</v>
      </c>
      <c r="BK390" s="110">
        <f>SUM($BK$391:$BK$427)</f>
        <v>0</v>
      </c>
    </row>
    <row r="391" spans="2:65" s="6" customFormat="1" ht="27" customHeight="1">
      <c r="B391" s="21"/>
      <c r="C391" s="112" t="s">
        <v>514</v>
      </c>
      <c r="D391" s="112" t="s">
        <v>154</v>
      </c>
      <c r="E391" s="113" t="s">
        <v>515</v>
      </c>
      <c r="F391" s="190" t="s">
        <v>516</v>
      </c>
      <c r="G391" s="190"/>
      <c r="H391" s="190"/>
      <c r="I391" s="190"/>
      <c r="J391" s="115" t="s">
        <v>517</v>
      </c>
      <c r="K391" s="116">
        <v>3</v>
      </c>
      <c r="L391" s="191"/>
      <c r="M391" s="191"/>
      <c r="N391" s="192">
        <f>ROUND($L$391*$K$391,2)</f>
        <v>0</v>
      </c>
      <c r="O391" s="192"/>
      <c r="P391" s="192"/>
      <c r="Q391" s="192"/>
      <c r="R391" s="114"/>
      <c r="S391" s="40"/>
      <c r="T391" s="117"/>
      <c r="U391" s="118" t="s">
        <v>36</v>
      </c>
      <c r="V391" s="22"/>
      <c r="W391" s="22"/>
      <c r="X391" s="119">
        <v>0</v>
      </c>
      <c r="Y391" s="119">
        <f>$X$391*$K$391</f>
        <v>0</v>
      </c>
      <c r="Z391" s="119">
        <v>0</v>
      </c>
      <c r="AA391" s="120">
        <f>$Z$391*$K$391</f>
        <v>0</v>
      </c>
      <c r="AR391" s="74" t="s">
        <v>158</v>
      </c>
      <c r="AT391" s="74" t="s">
        <v>154</v>
      </c>
      <c r="AU391" s="74" t="s">
        <v>74</v>
      </c>
      <c r="AY391" s="6" t="s">
        <v>153</v>
      </c>
      <c r="BE391" s="121">
        <f>IF($U$391="základní",$N$391,0)</f>
        <v>0</v>
      </c>
      <c r="BF391" s="121">
        <f>IF($U$391="snížená",$N$391,0)</f>
        <v>0</v>
      </c>
      <c r="BG391" s="121">
        <f>IF($U$391="zákl. přenesená",$N$391,0)</f>
        <v>0</v>
      </c>
      <c r="BH391" s="121">
        <f>IF($U$391="sníž. přenesená",$N$391,0)</f>
        <v>0</v>
      </c>
      <c r="BI391" s="121">
        <f>IF($U$391="nulová",$N$391,0)</f>
        <v>0</v>
      </c>
      <c r="BJ391" s="74" t="s">
        <v>17</v>
      </c>
      <c r="BK391" s="121">
        <f>ROUND($L$391*$K$391,2)</f>
        <v>0</v>
      </c>
      <c r="BL391" s="74" t="s">
        <v>158</v>
      </c>
      <c r="BM391" s="74" t="s">
        <v>518</v>
      </c>
    </row>
    <row r="392" spans="2:47" s="6" customFormat="1" ht="16.5" customHeight="1">
      <c r="B392" s="21"/>
      <c r="C392" s="22"/>
      <c r="D392" s="22"/>
      <c r="E392" s="22"/>
      <c r="F392" s="193" t="s">
        <v>519</v>
      </c>
      <c r="G392" s="193"/>
      <c r="H392" s="193"/>
      <c r="I392" s="193"/>
      <c r="J392" s="193"/>
      <c r="K392" s="193"/>
      <c r="L392" s="193"/>
      <c r="M392" s="193"/>
      <c r="N392" s="193"/>
      <c r="O392" s="193"/>
      <c r="P392" s="193"/>
      <c r="Q392" s="193"/>
      <c r="R392" s="193"/>
      <c r="S392" s="40"/>
      <c r="T392" s="122"/>
      <c r="U392" s="22"/>
      <c r="V392" s="22"/>
      <c r="W392" s="22"/>
      <c r="X392" s="22"/>
      <c r="Y392" s="22"/>
      <c r="Z392" s="22"/>
      <c r="AA392" s="49"/>
      <c r="AT392" s="6" t="s">
        <v>161</v>
      </c>
      <c r="AU392" s="6" t="s">
        <v>74</v>
      </c>
    </row>
    <row r="393" spans="2:51" s="6" customFormat="1" ht="15.75" customHeight="1">
      <c r="B393" s="129"/>
      <c r="C393" s="130"/>
      <c r="D393" s="130"/>
      <c r="E393" s="130"/>
      <c r="F393" s="195" t="s">
        <v>520</v>
      </c>
      <c r="G393" s="195"/>
      <c r="H393" s="195"/>
      <c r="I393" s="195"/>
      <c r="J393" s="130"/>
      <c r="K393" s="131">
        <v>3</v>
      </c>
      <c r="L393" s="130"/>
      <c r="M393" s="130"/>
      <c r="N393" s="130"/>
      <c r="O393" s="130"/>
      <c r="P393" s="130"/>
      <c r="Q393" s="130"/>
      <c r="R393" s="130"/>
      <c r="S393" s="132"/>
      <c r="T393" s="133"/>
      <c r="U393" s="130"/>
      <c r="V393" s="130"/>
      <c r="W393" s="130"/>
      <c r="X393" s="130"/>
      <c r="Y393" s="130"/>
      <c r="Z393" s="130"/>
      <c r="AA393" s="134"/>
      <c r="AT393" s="135" t="s">
        <v>163</v>
      </c>
      <c r="AU393" s="135" t="s">
        <v>74</v>
      </c>
      <c r="AV393" s="135" t="s">
        <v>74</v>
      </c>
      <c r="AW393" s="135" t="s">
        <v>129</v>
      </c>
      <c r="AX393" s="135" t="s">
        <v>17</v>
      </c>
      <c r="AY393" s="135" t="s">
        <v>153</v>
      </c>
    </row>
    <row r="394" spans="2:65" s="6" customFormat="1" ht="15.75" customHeight="1">
      <c r="B394" s="21"/>
      <c r="C394" s="143" t="s">
        <v>521</v>
      </c>
      <c r="D394" s="143" t="s">
        <v>345</v>
      </c>
      <c r="E394" s="144" t="s">
        <v>522</v>
      </c>
      <c r="F394" s="197" t="s">
        <v>523</v>
      </c>
      <c r="G394" s="197"/>
      <c r="H394" s="197"/>
      <c r="I394" s="197"/>
      <c r="J394" s="145" t="s">
        <v>517</v>
      </c>
      <c r="K394" s="146">
        <v>3</v>
      </c>
      <c r="L394" s="198"/>
      <c r="M394" s="198"/>
      <c r="N394" s="199">
        <f>ROUND($L$394*$K$394,2)</f>
        <v>0</v>
      </c>
      <c r="O394" s="199"/>
      <c r="P394" s="199"/>
      <c r="Q394" s="199"/>
      <c r="R394" s="114" t="s">
        <v>157</v>
      </c>
      <c r="S394" s="40"/>
      <c r="T394" s="117"/>
      <c r="U394" s="118" t="s">
        <v>36</v>
      </c>
      <c r="V394" s="22"/>
      <c r="W394" s="22"/>
      <c r="X394" s="119">
        <v>0.0085</v>
      </c>
      <c r="Y394" s="119">
        <f>$X$394*$K$394</f>
        <v>0.025500000000000002</v>
      </c>
      <c r="Z394" s="119">
        <v>0</v>
      </c>
      <c r="AA394" s="120">
        <f>$Z$394*$K$394</f>
        <v>0</v>
      </c>
      <c r="AR394" s="74" t="s">
        <v>239</v>
      </c>
      <c r="AT394" s="74" t="s">
        <v>345</v>
      </c>
      <c r="AU394" s="74" t="s">
        <v>74</v>
      </c>
      <c r="AY394" s="6" t="s">
        <v>153</v>
      </c>
      <c r="BE394" s="121">
        <f>IF($U$394="základní",$N$394,0)</f>
        <v>0</v>
      </c>
      <c r="BF394" s="121">
        <f>IF($U$394="snížená",$N$394,0)</f>
        <v>0</v>
      </c>
      <c r="BG394" s="121">
        <f>IF($U$394="zákl. přenesená",$N$394,0)</f>
        <v>0</v>
      </c>
      <c r="BH394" s="121">
        <f>IF($U$394="sníž. přenesená",$N$394,0)</f>
        <v>0</v>
      </c>
      <c r="BI394" s="121">
        <f>IF($U$394="nulová",$N$394,0)</f>
        <v>0</v>
      </c>
      <c r="BJ394" s="74" t="s">
        <v>17</v>
      </c>
      <c r="BK394" s="121">
        <f>ROUND($L$394*$K$394,2)</f>
        <v>0</v>
      </c>
      <c r="BL394" s="74" t="s">
        <v>158</v>
      </c>
      <c r="BM394" s="74" t="s">
        <v>524</v>
      </c>
    </row>
    <row r="395" spans="2:47" s="6" customFormat="1" ht="16.5" customHeight="1">
      <c r="B395" s="21"/>
      <c r="C395" s="22"/>
      <c r="D395" s="22"/>
      <c r="E395" s="22"/>
      <c r="F395" s="193" t="s">
        <v>523</v>
      </c>
      <c r="G395" s="193"/>
      <c r="H395" s="193"/>
      <c r="I395" s="193"/>
      <c r="J395" s="193"/>
      <c r="K395" s="193"/>
      <c r="L395" s="193"/>
      <c r="M395" s="193"/>
      <c r="N395" s="193"/>
      <c r="O395" s="193"/>
      <c r="P395" s="193"/>
      <c r="Q395" s="193"/>
      <c r="R395" s="193"/>
      <c r="S395" s="40"/>
      <c r="T395" s="122"/>
      <c r="U395" s="22"/>
      <c r="V395" s="22"/>
      <c r="W395" s="22"/>
      <c r="X395" s="22"/>
      <c r="Y395" s="22"/>
      <c r="Z395" s="22"/>
      <c r="AA395" s="49"/>
      <c r="AT395" s="6" t="s">
        <v>161</v>
      </c>
      <c r="AU395" s="6" t="s">
        <v>74</v>
      </c>
    </row>
    <row r="396" spans="2:51" s="6" customFormat="1" ht="15.75" customHeight="1">
      <c r="B396" s="129"/>
      <c r="C396" s="130"/>
      <c r="D396" s="130"/>
      <c r="E396" s="130"/>
      <c r="F396" s="195" t="s">
        <v>525</v>
      </c>
      <c r="G396" s="195"/>
      <c r="H396" s="195"/>
      <c r="I396" s="195"/>
      <c r="J396" s="130"/>
      <c r="K396" s="131">
        <v>3</v>
      </c>
      <c r="L396" s="130"/>
      <c r="M396" s="130"/>
      <c r="N396" s="130"/>
      <c r="O396" s="130"/>
      <c r="P396" s="130"/>
      <c r="Q396" s="130"/>
      <c r="R396" s="130"/>
      <c r="S396" s="132"/>
      <c r="T396" s="133"/>
      <c r="U396" s="130"/>
      <c r="V396" s="130"/>
      <c r="W396" s="130"/>
      <c r="X396" s="130"/>
      <c r="Y396" s="130"/>
      <c r="Z396" s="130"/>
      <c r="AA396" s="134"/>
      <c r="AT396" s="135" t="s">
        <v>163</v>
      </c>
      <c r="AU396" s="135" t="s">
        <v>74</v>
      </c>
      <c r="AV396" s="135" t="s">
        <v>74</v>
      </c>
      <c r="AW396" s="135" t="s">
        <v>129</v>
      </c>
      <c r="AX396" s="135" t="s">
        <v>17</v>
      </c>
      <c r="AY396" s="135" t="s">
        <v>153</v>
      </c>
    </row>
    <row r="397" spans="2:65" s="6" customFormat="1" ht="27" customHeight="1">
      <c r="B397" s="21"/>
      <c r="C397" s="143" t="s">
        <v>526</v>
      </c>
      <c r="D397" s="143" t="s">
        <v>345</v>
      </c>
      <c r="E397" s="144" t="s">
        <v>527</v>
      </c>
      <c r="F397" s="197" t="s">
        <v>528</v>
      </c>
      <c r="G397" s="197"/>
      <c r="H397" s="197"/>
      <c r="I397" s="197"/>
      <c r="J397" s="145" t="s">
        <v>517</v>
      </c>
      <c r="K397" s="146">
        <v>3</v>
      </c>
      <c r="L397" s="198"/>
      <c r="M397" s="198"/>
      <c r="N397" s="199">
        <f>ROUND($L$397*$K$397,2)</f>
        <v>0</v>
      </c>
      <c r="O397" s="199"/>
      <c r="P397" s="199"/>
      <c r="Q397" s="199"/>
      <c r="R397" s="114" t="s">
        <v>157</v>
      </c>
      <c r="S397" s="40"/>
      <c r="T397" s="117"/>
      <c r="U397" s="118" t="s">
        <v>36</v>
      </c>
      <c r="V397" s="22"/>
      <c r="W397" s="22"/>
      <c r="X397" s="119">
        <v>0.002</v>
      </c>
      <c r="Y397" s="119">
        <f>$X$397*$K$397</f>
        <v>0.006</v>
      </c>
      <c r="Z397" s="119">
        <v>0</v>
      </c>
      <c r="AA397" s="120">
        <f>$Z$397*$K$397</f>
        <v>0</v>
      </c>
      <c r="AR397" s="74" t="s">
        <v>239</v>
      </c>
      <c r="AT397" s="74" t="s">
        <v>345</v>
      </c>
      <c r="AU397" s="74" t="s">
        <v>74</v>
      </c>
      <c r="AY397" s="6" t="s">
        <v>153</v>
      </c>
      <c r="BE397" s="121">
        <f>IF($U$397="základní",$N$397,0)</f>
        <v>0</v>
      </c>
      <c r="BF397" s="121">
        <f>IF($U$397="snížená",$N$397,0)</f>
        <v>0</v>
      </c>
      <c r="BG397" s="121">
        <f>IF($U$397="zákl. přenesená",$N$397,0)</f>
        <v>0</v>
      </c>
      <c r="BH397" s="121">
        <f>IF($U$397="sníž. přenesená",$N$397,0)</f>
        <v>0</v>
      </c>
      <c r="BI397" s="121">
        <f>IF($U$397="nulová",$N$397,0)</f>
        <v>0</v>
      </c>
      <c r="BJ397" s="74" t="s">
        <v>17</v>
      </c>
      <c r="BK397" s="121">
        <f>ROUND($L$397*$K$397,2)</f>
        <v>0</v>
      </c>
      <c r="BL397" s="74" t="s">
        <v>158</v>
      </c>
      <c r="BM397" s="74" t="s">
        <v>529</v>
      </c>
    </row>
    <row r="398" spans="2:47" s="6" customFormat="1" ht="16.5" customHeight="1">
      <c r="B398" s="21"/>
      <c r="C398" s="22"/>
      <c r="D398" s="22"/>
      <c r="E398" s="22"/>
      <c r="F398" s="193" t="s">
        <v>530</v>
      </c>
      <c r="G398" s="193"/>
      <c r="H398" s="193"/>
      <c r="I398" s="193"/>
      <c r="J398" s="193"/>
      <c r="K398" s="193"/>
      <c r="L398" s="193"/>
      <c r="M398" s="193"/>
      <c r="N398" s="193"/>
      <c r="O398" s="193"/>
      <c r="P398" s="193"/>
      <c r="Q398" s="193"/>
      <c r="R398" s="193"/>
      <c r="S398" s="40"/>
      <c r="T398" s="122"/>
      <c r="U398" s="22"/>
      <c r="V398" s="22"/>
      <c r="W398" s="22"/>
      <c r="X398" s="22"/>
      <c r="Y398" s="22"/>
      <c r="Z398" s="22"/>
      <c r="AA398" s="49"/>
      <c r="AT398" s="6" t="s">
        <v>161</v>
      </c>
      <c r="AU398" s="6" t="s">
        <v>74</v>
      </c>
    </row>
    <row r="399" spans="2:51" s="6" customFormat="1" ht="15.75" customHeight="1">
      <c r="B399" s="129"/>
      <c r="C399" s="130"/>
      <c r="D399" s="130"/>
      <c r="E399" s="130"/>
      <c r="F399" s="195" t="s">
        <v>531</v>
      </c>
      <c r="G399" s="195"/>
      <c r="H399" s="195"/>
      <c r="I399" s="195"/>
      <c r="J399" s="130"/>
      <c r="K399" s="131">
        <v>3</v>
      </c>
      <c r="L399" s="130"/>
      <c r="M399" s="130"/>
      <c r="N399" s="130"/>
      <c r="O399" s="130"/>
      <c r="P399" s="130"/>
      <c r="Q399" s="130"/>
      <c r="R399" s="130"/>
      <c r="S399" s="132"/>
      <c r="T399" s="133"/>
      <c r="U399" s="130"/>
      <c r="V399" s="130"/>
      <c r="W399" s="130"/>
      <c r="X399" s="130"/>
      <c r="Y399" s="130"/>
      <c r="Z399" s="130"/>
      <c r="AA399" s="134"/>
      <c r="AT399" s="135" t="s">
        <v>163</v>
      </c>
      <c r="AU399" s="135" t="s">
        <v>74</v>
      </c>
      <c r="AV399" s="135" t="s">
        <v>74</v>
      </c>
      <c r="AW399" s="135" t="s">
        <v>129</v>
      </c>
      <c r="AX399" s="135" t="s">
        <v>17</v>
      </c>
      <c r="AY399" s="135" t="s">
        <v>153</v>
      </c>
    </row>
    <row r="400" spans="2:65" s="6" customFormat="1" ht="15.75" customHeight="1">
      <c r="B400" s="21"/>
      <c r="C400" s="143" t="s">
        <v>532</v>
      </c>
      <c r="D400" s="143" t="s">
        <v>345</v>
      </c>
      <c r="E400" s="144" t="s">
        <v>533</v>
      </c>
      <c r="F400" s="197" t="s">
        <v>534</v>
      </c>
      <c r="G400" s="197"/>
      <c r="H400" s="197"/>
      <c r="I400" s="197"/>
      <c r="J400" s="145" t="s">
        <v>517</v>
      </c>
      <c r="K400" s="146">
        <v>3</v>
      </c>
      <c r="L400" s="198"/>
      <c r="M400" s="198"/>
      <c r="N400" s="199">
        <f>ROUND($L$400*$K$400,2)</f>
        <v>0</v>
      </c>
      <c r="O400" s="199"/>
      <c r="P400" s="199"/>
      <c r="Q400" s="199"/>
      <c r="R400" s="114" t="s">
        <v>157</v>
      </c>
      <c r="S400" s="40"/>
      <c r="T400" s="117"/>
      <c r="U400" s="118" t="s">
        <v>36</v>
      </c>
      <c r="V400" s="22"/>
      <c r="W400" s="22"/>
      <c r="X400" s="119">
        <v>0.00893</v>
      </c>
      <c r="Y400" s="119">
        <f>$X$400*$K$400</f>
        <v>0.02679</v>
      </c>
      <c r="Z400" s="119">
        <v>0</v>
      </c>
      <c r="AA400" s="120">
        <f>$Z$400*$K$400</f>
        <v>0</v>
      </c>
      <c r="AR400" s="74" t="s">
        <v>239</v>
      </c>
      <c r="AT400" s="74" t="s">
        <v>345</v>
      </c>
      <c r="AU400" s="74" t="s">
        <v>74</v>
      </c>
      <c r="AY400" s="6" t="s">
        <v>153</v>
      </c>
      <c r="BE400" s="121">
        <f>IF($U$400="základní",$N$400,0)</f>
        <v>0</v>
      </c>
      <c r="BF400" s="121">
        <f>IF($U$400="snížená",$N$400,0)</f>
        <v>0</v>
      </c>
      <c r="BG400" s="121">
        <f>IF($U$400="zákl. přenesená",$N$400,0)</f>
        <v>0</v>
      </c>
      <c r="BH400" s="121">
        <f>IF($U$400="sníž. přenesená",$N$400,0)</f>
        <v>0</v>
      </c>
      <c r="BI400" s="121">
        <f>IF($U$400="nulová",$N$400,0)</f>
        <v>0</v>
      </c>
      <c r="BJ400" s="74" t="s">
        <v>17</v>
      </c>
      <c r="BK400" s="121">
        <f>ROUND($L$400*$K$400,2)</f>
        <v>0</v>
      </c>
      <c r="BL400" s="74" t="s">
        <v>158</v>
      </c>
      <c r="BM400" s="74" t="s">
        <v>535</v>
      </c>
    </row>
    <row r="401" spans="2:47" s="6" customFormat="1" ht="16.5" customHeight="1">
      <c r="B401" s="21"/>
      <c r="C401" s="22"/>
      <c r="D401" s="22"/>
      <c r="E401" s="22"/>
      <c r="F401" s="193" t="s">
        <v>536</v>
      </c>
      <c r="G401" s="193"/>
      <c r="H401" s="193"/>
      <c r="I401" s="193"/>
      <c r="J401" s="193"/>
      <c r="K401" s="193"/>
      <c r="L401" s="193"/>
      <c r="M401" s="193"/>
      <c r="N401" s="193"/>
      <c r="O401" s="193"/>
      <c r="P401" s="193"/>
      <c r="Q401" s="193"/>
      <c r="R401" s="193"/>
      <c r="S401" s="40"/>
      <c r="T401" s="122"/>
      <c r="U401" s="22"/>
      <c r="V401" s="22"/>
      <c r="W401" s="22"/>
      <c r="X401" s="22"/>
      <c r="Y401" s="22"/>
      <c r="Z401" s="22"/>
      <c r="AA401" s="49"/>
      <c r="AT401" s="6" t="s">
        <v>161</v>
      </c>
      <c r="AU401" s="6" t="s">
        <v>74</v>
      </c>
    </row>
    <row r="402" spans="2:51" s="6" customFormat="1" ht="15.75" customHeight="1">
      <c r="B402" s="129"/>
      <c r="C402" s="130"/>
      <c r="D402" s="130"/>
      <c r="E402" s="130"/>
      <c r="F402" s="195" t="s">
        <v>92</v>
      </c>
      <c r="G402" s="195"/>
      <c r="H402" s="195"/>
      <c r="I402" s="195"/>
      <c r="J402" s="130"/>
      <c r="K402" s="131">
        <v>3</v>
      </c>
      <c r="L402" s="130"/>
      <c r="M402" s="130"/>
      <c r="N402" s="130"/>
      <c r="O402" s="130"/>
      <c r="P402" s="130"/>
      <c r="Q402" s="130"/>
      <c r="R402" s="130"/>
      <c r="S402" s="132"/>
      <c r="T402" s="133"/>
      <c r="U402" s="130"/>
      <c r="V402" s="130"/>
      <c r="W402" s="130"/>
      <c r="X402" s="130"/>
      <c r="Y402" s="130"/>
      <c r="Z402" s="130"/>
      <c r="AA402" s="134"/>
      <c r="AT402" s="135" t="s">
        <v>163</v>
      </c>
      <c r="AU402" s="135" t="s">
        <v>74</v>
      </c>
      <c r="AV402" s="135" t="s">
        <v>74</v>
      </c>
      <c r="AW402" s="135" t="s">
        <v>129</v>
      </c>
      <c r="AX402" s="135" t="s">
        <v>17</v>
      </c>
      <c r="AY402" s="135" t="s">
        <v>153</v>
      </c>
    </row>
    <row r="403" spans="2:65" s="6" customFormat="1" ht="15.75" customHeight="1">
      <c r="B403" s="21"/>
      <c r="C403" s="143" t="s">
        <v>537</v>
      </c>
      <c r="D403" s="143" t="s">
        <v>345</v>
      </c>
      <c r="E403" s="144" t="s">
        <v>538</v>
      </c>
      <c r="F403" s="197" t="s">
        <v>539</v>
      </c>
      <c r="G403" s="197"/>
      <c r="H403" s="197"/>
      <c r="I403" s="197"/>
      <c r="J403" s="145" t="s">
        <v>517</v>
      </c>
      <c r="K403" s="146">
        <v>3</v>
      </c>
      <c r="L403" s="198"/>
      <c r="M403" s="198"/>
      <c r="N403" s="199">
        <f>ROUND($L$403*$K$403,2)</f>
        <v>0</v>
      </c>
      <c r="O403" s="199"/>
      <c r="P403" s="199"/>
      <c r="Q403" s="199"/>
      <c r="R403" s="114" t="s">
        <v>157</v>
      </c>
      <c r="S403" s="40"/>
      <c r="T403" s="117"/>
      <c r="U403" s="118" t="s">
        <v>36</v>
      </c>
      <c r="V403" s="22"/>
      <c r="W403" s="22"/>
      <c r="X403" s="119">
        <v>0.0958</v>
      </c>
      <c r="Y403" s="119">
        <f>$X$403*$K$403</f>
        <v>0.2874</v>
      </c>
      <c r="Z403" s="119">
        <v>0</v>
      </c>
      <c r="AA403" s="120">
        <f>$Z$403*$K$403</f>
        <v>0</v>
      </c>
      <c r="AR403" s="74" t="s">
        <v>239</v>
      </c>
      <c r="AT403" s="74" t="s">
        <v>345</v>
      </c>
      <c r="AU403" s="74" t="s">
        <v>74</v>
      </c>
      <c r="AY403" s="6" t="s">
        <v>153</v>
      </c>
      <c r="BE403" s="121">
        <f>IF($U$403="základní",$N$403,0)</f>
        <v>0</v>
      </c>
      <c r="BF403" s="121">
        <f>IF($U$403="snížená",$N$403,0)</f>
        <v>0</v>
      </c>
      <c r="BG403" s="121">
        <f>IF($U$403="zákl. přenesená",$N$403,0)</f>
        <v>0</v>
      </c>
      <c r="BH403" s="121">
        <f>IF($U$403="sníž. přenesená",$N$403,0)</f>
        <v>0</v>
      </c>
      <c r="BI403" s="121">
        <f>IF($U$403="nulová",$N$403,0)</f>
        <v>0</v>
      </c>
      <c r="BJ403" s="74" t="s">
        <v>17</v>
      </c>
      <c r="BK403" s="121">
        <f>ROUND($L$403*$K$403,2)</f>
        <v>0</v>
      </c>
      <c r="BL403" s="74" t="s">
        <v>158</v>
      </c>
      <c r="BM403" s="74" t="s">
        <v>540</v>
      </c>
    </row>
    <row r="404" spans="2:47" s="6" customFormat="1" ht="16.5" customHeight="1">
      <c r="B404" s="21"/>
      <c r="C404" s="22"/>
      <c r="D404" s="22"/>
      <c r="E404" s="22"/>
      <c r="F404" s="193" t="s">
        <v>539</v>
      </c>
      <c r="G404" s="193"/>
      <c r="H404" s="193"/>
      <c r="I404" s="193"/>
      <c r="J404" s="193"/>
      <c r="K404" s="193"/>
      <c r="L404" s="193"/>
      <c r="M404" s="193"/>
      <c r="N404" s="193"/>
      <c r="O404" s="193"/>
      <c r="P404" s="193"/>
      <c r="Q404" s="193"/>
      <c r="R404" s="193"/>
      <c r="S404" s="40"/>
      <c r="T404" s="122"/>
      <c r="U404" s="22"/>
      <c r="V404" s="22"/>
      <c r="W404" s="22"/>
      <c r="X404" s="22"/>
      <c r="Y404" s="22"/>
      <c r="Z404" s="22"/>
      <c r="AA404" s="49"/>
      <c r="AT404" s="6" t="s">
        <v>161</v>
      </c>
      <c r="AU404" s="6" t="s">
        <v>74</v>
      </c>
    </row>
    <row r="405" spans="2:51" s="6" customFormat="1" ht="15.75" customHeight="1">
      <c r="B405" s="129"/>
      <c r="C405" s="130"/>
      <c r="D405" s="130"/>
      <c r="E405" s="130"/>
      <c r="F405" s="195" t="s">
        <v>541</v>
      </c>
      <c r="G405" s="195"/>
      <c r="H405" s="195"/>
      <c r="I405" s="195"/>
      <c r="J405" s="130"/>
      <c r="K405" s="131">
        <v>3</v>
      </c>
      <c r="L405" s="130"/>
      <c r="M405" s="130"/>
      <c r="N405" s="130"/>
      <c r="O405" s="130"/>
      <c r="P405" s="130"/>
      <c r="Q405" s="130"/>
      <c r="R405" s="130"/>
      <c r="S405" s="132"/>
      <c r="T405" s="133"/>
      <c r="U405" s="130"/>
      <c r="V405" s="130"/>
      <c r="W405" s="130"/>
      <c r="X405" s="130"/>
      <c r="Y405" s="130"/>
      <c r="Z405" s="130"/>
      <c r="AA405" s="134"/>
      <c r="AT405" s="135" t="s">
        <v>163</v>
      </c>
      <c r="AU405" s="135" t="s">
        <v>74</v>
      </c>
      <c r="AV405" s="135" t="s">
        <v>74</v>
      </c>
      <c r="AW405" s="135" t="s">
        <v>129</v>
      </c>
      <c r="AX405" s="135" t="s">
        <v>17</v>
      </c>
      <c r="AY405" s="135" t="s">
        <v>153</v>
      </c>
    </row>
    <row r="406" spans="2:65" s="6" customFormat="1" ht="27" customHeight="1">
      <c r="B406" s="21"/>
      <c r="C406" s="143" t="s">
        <v>542</v>
      </c>
      <c r="D406" s="143" t="s">
        <v>345</v>
      </c>
      <c r="E406" s="144" t="s">
        <v>543</v>
      </c>
      <c r="F406" s="197" t="s">
        <v>544</v>
      </c>
      <c r="G406" s="197"/>
      <c r="H406" s="197"/>
      <c r="I406" s="197"/>
      <c r="J406" s="145" t="s">
        <v>517</v>
      </c>
      <c r="K406" s="146">
        <v>3</v>
      </c>
      <c r="L406" s="198"/>
      <c r="M406" s="198"/>
      <c r="N406" s="199">
        <f>ROUND($L$406*$K$406,2)</f>
        <v>0</v>
      </c>
      <c r="O406" s="199"/>
      <c r="P406" s="199"/>
      <c r="Q406" s="199"/>
      <c r="R406" s="114" t="s">
        <v>157</v>
      </c>
      <c r="S406" s="40"/>
      <c r="T406" s="117"/>
      <c r="U406" s="118" t="s">
        <v>36</v>
      </c>
      <c r="V406" s="22"/>
      <c r="W406" s="22"/>
      <c r="X406" s="119">
        <v>0.00614</v>
      </c>
      <c r="Y406" s="119">
        <f>$X$406*$K$406</f>
        <v>0.01842</v>
      </c>
      <c r="Z406" s="119">
        <v>0</v>
      </c>
      <c r="AA406" s="120">
        <f>$Z$406*$K$406</f>
        <v>0</v>
      </c>
      <c r="AR406" s="74" t="s">
        <v>239</v>
      </c>
      <c r="AT406" s="74" t="s">
        <v>345</v>
      </c>
      <c r="AU406" s="74" t="s">
        <v>74</v>
      </c>
      <c r="AY406" s="6" t="s">
        <v>153</v>
      </c>
      <c r="BE406" s="121">
        <f>IF($U$406="základní",$N$406,0)</f>
        <v>0</v>
      </c>
      <c r="BF406" s="121">
        <f>IF($U$406="snížená",$N$406,0)</f>
        <v>0</v>
      </c>
      <c r="BG406" s="121">
        <f>IF($U$406="zákl. přenesená",$N$406,0)</f>
        <v>0</v>
      </c>
      <c r="BH406" s="121">
        <f>IF($U$406="sníž. přenesená",$N$406,0)</f>
        <v>0</v>
      </c>
      <c r="BI406" s="121">
        <f>IF($U$406="nulová",$N$406,0)</f>
        <v>0</v>
      </c>
      <c r="BJ406" s="74" t="s">
        <v>17</v>
      </c>
      <c r="BK406" s="121">
        <f>ROUND($L$406*$K$406,2)</f>
        <v>0</v>
      </c>
      <c r="BL406" s="74" t="s">
        <v>158</v>
      </c>
      <c r="BM406" s="74" t="s">
        <v>545</v>
      </c>
    </row>
    <row r="407" spans="2:47" s="6" customFormat="1" ht="16.5" customHeight="1">
      <c r="B407" s="21"/>
      <c r="C407" s="22"/>
      <c r="D407" s="22"/>
      <c r="E407" s="22"/>
      <c r="F407" s="193" t="s">
        <v>544</v>
      </c>
      <c r="G407" s="193"/>
      <c r="H407" s="193"/>
      <c r="I407" s="193"/>
      <c r="J407" s="193"/>
      <c r="K407" s="193"/>
      <c r="L407" s="193"/>
      <c r="M407" s="193"/>
      <c r="N407" s="193"/>
      <c r="O407" s="193"/>
      <c r="P407" s="193"/>
      <c r="Q407" s="193"/>
      <c r="R407" s="193"/>
      <c r="S407" s="40"/>
      <c r="T407" s="122"/>
      <c r="U407" s="22"/>
      <c r="V407" s="22"/>
      <c r="W407" s="22"/>
      <c r="X407" s="22"/>
      <c r="Y407" s="22"/>
      <c r="Z407" s="22"/>
      <c r="AA407" s="49"/>
      <c r="AT407" s="6" t="s">
        <v>161</v>
      </c>
      <c r="AU407" s="6" t="s">
        <v>74</v>
      </c>
    </row>
    <row r="408" spans="2:51" s="6" customFormat="1" ht="15.75" customHeight="1">
      <c r="B408" s="129"/>
      <c r="C408" s="130"/>
      <c r="D408" s="130"/>
      <c r="E408" s="130"/>
      <c r="F408" s="195" t="s">
        <v>92</v>
      </c>
      <c r="G408" s="195"/>
      <c r="H408" s="195"/>
      <c r="I408" s="195"/>
      <c r="J408" s="130"/>
      <c r="K408" s="131">
        <v>3</v>
      </c>
      <c r="L408" s="130"/>
      <c r="M408" s="130"/>
      <c r="N408" s="130"/>
      <c r="O408" s="130"/>
      <c r="P408" s="130"/>
      <c r="Q408" s="130"/>
      <c r="R408" s="130"/>
      <c r="S408" s="132"/>
      <c r="T408" s="133"/>
      <c r="U408" s="130"/>
      <c r="V408" s="130"/>
      <c r="W408" s="130"/>
      <c r="X408" s="130"/>
      <c r="Y408" s="130"/>
      <c r="Z408" s="130"/>
      <c r="AA408" s="134"/>
      <c r="AT408" s="135" t="s">
        <v>163</v>
      </c>
      <c r="AU408" s="135" t="s">
        <v>74</v>
      </c>
      <c r="AV408" s="135" t="s">
        <v>74</v>
      </c>
      <c r="AW408" s="135" t="s">
        <v>129</v>
      </c>
      <c r="AX408" s="135" t="s">
        <v>17</v>
      </c>
      <c r="AY408" s="135" t="s">
        <v>153</v>
      </c>
    </row>
    <row r="409" spans="2:65" s="6" customFormat="1" ht="27" customHeight="1">
      <c r="B409" s="21"/>
      <c r="C409" s="112" t="s">
        <v>546</v>
      </c>
      <c r="D409" s="112" t="s">
        <v>154</v>
      </c>
      <c r="E409" s="113" t="s">
        <v>547</v>
      </c>
      <c r="F409" s="190" t="s">
        <v>548</v>
      </c>
      <c r="G409" s="190"/>
      <c r="H409" s="190"/>
      <c r="I409" s="190"/>
      <c r="J409" s="115" t="s">
        <v>95</v>
      </c>
      <c r="K409" s="116">
        <v>12</v>
      </c>
      <c r="L409" s="191"/>
      <c r="M409" s="191"/>
      <c r="N409" s="192">
        <f>ROUND($L$409*$K$409,2)</f>
        <v>0</v>
      </c>
      <c r="O409" s="192"/>
      <c r="P409" s="192"/>
      <c r="Q409" s="192"/>
      <c r="R409" s="114" t="s">
        <v>157</v>
      </c>
      <c r="S409" s="40"/>
      <c r="T409" s="117"/>
      <c r="U409" s="118" t="s">
        <v>36</v>
      </c>
      <c r="V409" s="22"/>
      <c r="W409" s="22"/>
      <c r="X409" s="119">
        <v>0.0033</v>
      </c>
      <c r="Y409" s="119">
        <f>$X$409*$K$409</f>
        <v>0.039599999999999996</v>
      </c>
      <c r="Z409" s="119">
        <v>0</v>
      </c>
      <c r="AA409" s="120">
        <f>$Z$409*$K$409</f>
        <v>0</v>
      </c>
      <c r="AR409" s="74" t="s">
        <v>158</v>
      </c>
      <c r="AT409" s="74" t="s">
        <v>154</v>
      </c>
      <c r="AU409" s="74" t="s">
        <v>74</v>
      </c>
      <c r="AY409" s="6" t="s">
        <v>153</v>
      </c>
      <c r="BE409" s="121">
        <f>IF($U$409="základní",$N$409,0)</f>
        <v>0</v>
      </c>
      <c r="BF409" s="121">
        <f>IF($U$409="snížená",$N$409,0)</f>
        <v>0</v>
      </c>
      <c r="BG409" s="121">
        <f>IF($U$409="zákl. přenesená",$N$409,0)</f>
        <v>0</v>
      </c>
      <c r="BH409" s="121">
        <f>IF($U$409="sníž. přenesená",$N$409,0)</f>
        <v>0</v>
      </c>
      <c r="BI409" s="121">
        <f>IF($U$409="nulová",$N$409,0)</f>
        <v>0</v>
      </c>
      <c r="BJ409" s="74" t="s">
        <v>17</v>
      </c>
      <c r="BK409" s="121">
        <f>ROUND($L$409*$K$409,2)</f>
        <v>0</v>
      </c>
      <c r="BL409" s="74" t="s">
        <v>158</v>
      </c>
      <c r="BM409" s="74" t="s">
        <v>549</v>
      </c>
    </row>
    <row r="410" spans="2:47" s="6" customFormat="1" ht="16.5" customHeight="1">
      <c r="B410" s="21"/>
      <c r="C410" s="22"/>
      <c r="D410" s="22"/>
      <c r="E410" s="22"/>
      <c r="F410" s="193" t="s">
        <v>548</v>
      </c>
      <c r="G410" s="193"/>
      <c r="H410" s="193"/>
      <c r="I410" s="193"/>
      <c r="J410" s="193"/>
      <c r="K410" s="193"/>
      <c r="L410" s="193"/>
      <c r="M410" s="193"/>
      <c r="N410" s="193"/>
      <c r="O410" s="193"/>
      <c r="P410" s="193"/>
      <c r="Q410" s="193"/>
      <c r="R410" s="193"/>
      <c r="S410" s="40"/>
      <c r="T410" s="122"/>
      <c r="U410" s="22"/>
      <c r="V410" s="22"/>
      <c r="W410" s="22"/>
      <c r="X410" s="22"/>
      <c r="Y410" s="22"/>
      <c r="Z410" s="22"/>
      <c r="AA410" s="49"/>
      <c r="AT410" s="6" t="s">
        <v>161</v>
      </c>
      <c r="AU410" s="6" t="s">
        <v>74</v>
      </c>
    </row>
    <row r="411" spans="2:51" s="6" customFormat="1" ht="15.75" customHeight="1">
      <c r="B411" s="123"/>
      <c r="C411" s="124"/>
      <c r="D411" s="124"/>
      <c r="E411" s="124"/>
      <c r="F411" s="194" t="s">
        <v>550</v>
      </c>
      <c r="G411" s="194"/>
      <c r="H411" s="194"/>
      <c r="I411" s="19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5"/>
      <c r="T411" s="126"/>
      <c r="U411" s="124"/>
      <c r="V411" s="124"/>
      <c r="W411" s="124"/>
      <c r="X411" s="124"/>
      <c r="Y411" s="124"/>
      <c r="Z411" s="124"/>
      <c r="AA411" s="127"/>
      <c r="AT411" s="128" t="s">
        <v>163</v>
      </c>
      <c r="AU411" s="128" t="s">
        <v>74</v>
      </c>
      <c r="AV411" s="128" t="s">
        <v>17</v>
      </c>
      <c r="AW411" s="128" t="s">
        <v>129</v>
      </c>
      <c r="AX411" s="128" t="s">
        <v>66</v>
      </c>
      <c r="AY411" s="128" t="s">
        <v>153</v>
      </c>
    </row>
    <row r="412" spans="2:51" s="6" customFormat="1" ht="15.75" customHeight="1">
      <c r="B412" s="129"/>
      <c r="C412" s="130"/>
      <c r="D412" s="130"/>
      <c r="E412" s="130"/>
      <c r="F412" s="195" t="s">
        <v>551</v>
      </c>
      <c r="G412" s="195"/>
      <c r="H412" s="195"/>
      <c r="I412" s="195"/>
      <c r="J412" s="130"/>
      <c r="K412" s="131">
        <v>6</v>
      </c>
      <c r="L412" s="130"/>
      <c r="M412" s="130"/>
      <c r="N412" s="130"/>
      <c r="O412" s="130"/>
      <c r="P412" s="130"/>
      <c r="Q412" s="130"/>
      <c r="R412" s="130"/>
      <c r="S412" s="132"/>
      <c r="T412" s="133"/>
      <c r="U412" s="130"/>
      <c r="V412" s="130"/>
      <c r="W412" s="130"/>
      <c r="X412" s="130"/>
      <c r="Y412" s="130"/>
      <c r="Z412" s="130"/>
      <c r="AA412" s="134"/>
      <c r="AT412" s="135" t="s">
        <v>163</v>
      </c>
      <c r="AU412" s="135" t="s">
        <v>74</v>
      </c>
      <c r="AV412" s="135" t="s">
        <v>74</v>
      </c>
      <c r="AW412" s="135" t="s">
        <v>129</v>
      </c>
      <c r="AX412" s="135" t="s">
        <v>66</v>
      </c>
      <c r="AY412" s="135" t="s">
        <v>153</v>
      </c>
    </row>
    <row r="413" spans="2:51" s="6" customFormat="1" ht="15.75" customHeight="1">
      <c r="B413" s="129"/>
      <c r="C413" s="130"/>
      <c r="D413" s="130"/>
      <c r="E413" s="130"/>
      <c r="F413" s="195" t="s">
        <v>552</v>
      </c>
      <c r="G413" s="195"/>
      <c r="H413" s="195"/>
      <c r="I413" s="195"/>
      <c r="J413" s="130"/>
      <c r="K413" s="131">
        <v>3</v>
      </c>
      <c r="L413" s="130"/>
      <c r="M413" s="130"/>
      <c r="N413" s="130"/>
      <c r="O413" s="130"/>
      <c r="P413" s="130"/>
      <c r="Q413" s="130"/>
      <c r="R413" s="130"/>
      <c r="S413" s="132"/>
      <c r="T413" s="133"/>
      <c r="U413" s="130"/>
      <c r="V413" s="130"/>
      <c r="W413" s="130"/>
      <c r="X413" s="130"/>
      <c r="Y413" s="130"/>
      <c r="Z413" s="130"/>
      <c r="AA413" s="134"/>
      <c r="AT413" s="135" t="s">
        <v>163</v>
      </c>
      <c r="AU413" s="135" t="s">
        <v>74</v>
      </c>
      <c r="AV413" s="135" t="s">
        <v>74</v>
      </c>
      <c r="AW413" s="135" t="s">
        <v>129</v>
      </c>
      <c r="AX413" s="135" t="s">
        <v>66</v>
      </c>
      <c r="AY413" s="135" t="s">
        <v>153</v>
      </c>
    </row>
    <row r="414" spans="2:51" s="6" customFormat="1" ht="15.75" customHeight="1">
      <c r="B414" s="129"/>
      <c r="C414" s="130"/>
      <c r="D414" s="130"/>
      <c r="E414" s="130"/>
      <c r="F414" s="195" t="s">
        <v>553</v>
      </c>
      <c r="G414" s="195"/>
      <c r="H414" s="195"/>
      <c r="I414" s="195"/>
      <c r="J414" s="130"/>
      <c r="K414" s="131">
        <v>3</v>
      </c>
      <c r="L414" s="130"/>
      <c r="M414" s="130"/>
      <c r="N414" s="130"/>
      <c r="O414" s="130"/>
      <c r="P414" s="130"/>
      <c r="Q414" s="130"/>
      <c r="R414" s="130"/>
      <c r="S414" s="132"/>
      <c r="T414" s="133"/>
      <c r="U414" s="130"/>
      <c r="V414" s="130"/>
      <c r="W414" s="130"/>
      <c r="X414" s="130"/>
      <c r="Y414" s="130"/>
      <c r="Z414" s="130"/>
      <c r="AA414" s="134"/>
      <c r="AT414" s="135" t="s">
        <v>163</v>
      </c>
      <c r="AU414" s="135" t="s">
        <v>74</v>
      </c>
      <c r="AV414" s="135" t="s">
        <v>74</v>
      </c>
      <c r="AW414" s="135" t="s">
        <v>129</v>
      </c>
      <c r="AX414" s="135" t="s">
        <v>66</v>
      </c>
      <c r="AY414" s="135" t="s">
        <v>153</v>
      </c>
    </row>
    <row r="415" spans="2:51" s="6" customFormat="1" ht="15.75" customHeight="1">
      <c r="B415" s="136"/>
      <c r="C415" s="137"/>
      <c r="D415" s="137"/>
      <c r="E415" s="137"/>
      <c r="F415" s="196" t="s">
        <v>169</v>
      </c>
      <c r="G415" s="196"/>
      <c r="H415" s="196"/>
      <c r="I415" s="196"/>
      <c r="J415" s="137"/>
      <c r="K415" s="138">
        <v>12</v>
      </c>
      <c r="L415" s="137"/>
      <c r="M415" s="137"/>
      <c r="N415" s="137"/>
      <c r="O415" s="137"/>
      <c r="P415" s="137"/>
      <c r="Q415" s="137"/>
      <c r="R415" s="137"/>
      <c r="S415" s="139"/>
      <c r="T415" s="140"/>
      <c r="U415" s="137"/>
      <c r="V415" s="137"/>
      <c r="W415" s="137"/>
      <c r="X415" s="137"/>
      <c r="Y415" s="137"/>
      <c r="Z415" s="137"/>
      <c r="AA415" s="141"/>
      <c r="AT415" s="142" t="s">
        <v>163</v>
      </c>
      <c r="AU415" s="142" t="s">
        <v>74</v>
      </c>
      <c r="AV415" s="142" t="s">
        <v>158</v>
      </c>
      <c r="AW415" s="142" t="s">
        <v>129</v>
      </c>
      <c r="AX415" s="142" t="s">
        <v>17</v>
      </c>
      <c r="AY415" s="142" t="s">
        <v>153</v>
      </c>
    </row>
    <row r="416" spans="2:65" s="6" customFormat="1" ht="27" customHeight="1">
      <c r="B416" s="21"/>
      <c r="C416" s="112" t="s">
        <v>554</v>
      </c>
      <c r="D416" s="112" t="s">
        <v>154</v>
      </c>
      <c r="E416" s="113" t="s">
        <v>555</v>
      </c>
      <c r="F416" s="190" t="s">
        <v>556</v>
      </c>
      <c r="G416" s="190"/>
      <c r="H416" s="190"/>
      <c r="I416" s="190"/>
      <c r="J416" s="115" t="s">
        <v>95</v>
      </c>
      <c r="K416" s="116">
        <v>38</v>
      </c>
      <c r="L416" s="191"/>
      <c r="M416" s="191"/>
      <c r="N416" s="192">
        <f>ROUND($L$416*$K$416,2)</f>
        <v>0</v>
      </c>
      <c r="O416" s="192"/>
      <c r="P416" s="192"/>
      <c r="Q416" s="192"/>
      <c r="R416" s="114" t="s">
        <v>157</v>
      </c>
      <c r="S416" s="40"/>
      <c r="T416" s="117"/>
      <c r="U416" s="118" t="s">
        <v>36</v>
      </c>
      <c r="V416" s="22"/>
      <c r="W416" s="22"/>
      <c r="X416" s="119">
        <v>0.00482</v>
      </c>
      <c r="Y416" s="119">
        <f>$X$416*$K$416</f>
        <v>0.18316</v>
      </c>
      <c r="Z416" s="119">
        <v>0</v>
      </c>
      <c r="AA416" s="120">
        <f>$Z$416*$K$416</f>
        <v>0</v>
      </c>
      <c r="AR416" s="74" t="s">
        <v>158</v>
      </c>
      <c r="AT416" s="74" t="s">
        <v>154</v>
      </c>
      <c r="AU416" s="74" t="s">
        <v>74</v>
      </c>
      <c r="AY416" s="6" t="s">
        <v>153</v>
      </c>
      <c r="BE416" s="121">
        <f>IF($U$416="základní",$N$416,0)</f>
        <v>0</v>
      </c>
      <c r="BF416" s="121">
        <f>IF($U$416="snížená",$N$416,0)</f>
        <v>0</v>
      </c>
      <c r="BG416" s="121">
        <f>IF($U$416="zákl. přenesená",$N$416,0)</f>
        <v>0</v>
      </c>
      <c r="BH416" s="121">
        <f>IF($U$416="sníž. přenesená",$N$416,0)</f>
        <v>0</v>
      </c>
      <c r="BI416" s="121">
        <f>IF($U$416="nulová",$N$416,0)</f>
        <v>0</v>
      </c>
      <c r="BJ416" s="74" t="s">
        <v>17</v>
      </c>
      <c r="BK416" s="121">
        <f>ROUND($L$416*$K$416,2)</f>
        <v>0</v>
      </c>
      <c r="BL416" s="74" t="s">
        <v>158</v>
      </c>
      <c r="BM416" s="74" t="s">
        <v>557</v>
      </c>
    </row>
    <row r="417" spans="2:47" s="6" customFormat="1" ht="16.5" customHeight="1">
      <c r="B417" s="21"/>
      <c r="C417" s="22"/>
      <c r="D417" s="22"/>
      <c r="E417" s="22"/>
      <c r="F417" s="193" t="s">
        <v>558</v>
      </c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40"/>
      <c r="T417" s="122"/>
      <c r="U417" s="22"/>
      <c r="V417" s="22"/>
      <c r="W417" s="22"/>
      <c r="X417" s="22"/>
      <c r="Y417" s="22"/>
      <c r="Z417" s="22"/>
      <c r="AA417" s="49"/>
      <c r="AT417" s="6" t="s">
        <v>161</v>
      </c>
      <c r="AU417" s="6" t="s">
        <v>74</v>
      </c>
    </row>
    <row r="418" spans="2:51" s="6" customFormat="1" ht="15.75" customHeight="1">
      <c r="B418" s="129"/>
      <c r="C418" s="130"/>
      <c r="D418" s="130"/>
      <c r="E418" s="130"/>
      <c r="F418" s="195" t="s">
        <v>559</v>
      </c>
      <c r="G418" s="195"/>
      <c r="H418" s="195"/>
      <c r="I418" s="195"/>
      <c r="J418" s="130"/>
      <c r="K418" s="131">
        <v>38</v>
      </c>
      <c r="L418" s="130"/>
      <c r="M418" s="130"/>
      <c r="N418" s="130"/>
      <c r="O418" s="130"/>
      <c r="P418" s="130"/>
      <c r="Q418" s="130"/>
      <c r="R418" s="130"/>
      <c r="S418" s="132"/>
      <c r="T418" s="133"/>
      <c r="U418" s="130"/>
      <c r="V418" s="130"/>
      <c r="W418" s="130"/>
      <c r="X418" s="130"/>
      <c r="Y418" s="130"/>
      <c r="Z418" s="130"/>
      <c r="AA418" s="134"/>
      <c r="AT418" s="135" t="s">
        <v>163</v>
      </c>
      <c r="AU418" s="135" t="s">
        <v>74</v>
      </c>
      <c r="AV418" s="135" t="s">
        <v>74</v>
      </c>
      <c r="AW418" s="135" t="s">
        <v>129</v>
      </c>
      <c r="AX418" s="135" t="s">
        <v>17</v>
      </c>
      <c r="AY418" s="135" t="s">
        <v>153</v>
      </c>
    </row>
    <row r="419" spans="2:65" s="6" customFormat="1" ht="39" customHeight="1">
      <c r="B419" s="21"/>
      <c r="C419" s="112" t="s">
        <v>560</v>
      </c>
      <c r="D419" s="112" t="s">
        <v>154</v>
      </c>
      <c r="E419" s="113" t="s">
        <v>561</v>
      </c>
      <c r="F419" s="190" t="s">
        <v>562</v>
      </c>
      <c r="G419" s="190"/>
      <c r="H419" s="190"/>
      <c r="I419" s="190"/>
      <c r="J419" s="115" t="s">
        <v>517</v>
      </c>
      <c r="K419" s="116">
        <v>6</v>
      </c>
      <c r="L419" s="191"/>
      <c r="M419" s="191"/>
      <c r="N419" s="192">
        <f>ROUND($L$419*$K$419,2)</f>
        <v>0</v>
      </c>
      <c r="O419" s="192"/>
      <c r="P419" s="192"/>
      <c r="Q419" s="192"/>
      <c r="R419" s="114" t="s">
        <v>157</v>
      </c>
      <c r="S419" s="40"/>
      <c r="T419" s="117"/>
      <c r="U419" s="118" t="s">
        <v>36</v>
      </c>
      <c r="V419" s="22"/>
      <c r="W419" s="22"/>
      <c r="X419" s="119">
        <v>1E-05</v>
      </c>
      <c r="Y419" s="119">
        <f>$X$419*$K$419</f>
        <v>6.000000000000001E-05</v>
      </c>
      <c r="Z419" s="119">
        <v>0</v>
      </c>
      <c r="AA419" s="120">
        <f>$Z$419*$K$419</f>
        <v>0</v>
      </c>
      <c r="AR419" s="74" t="s">
        <v>158</v>
      </c>
      <c r="AT419" s="74" t="s">
        <v>154</v>
      </c>
      <c r="AU419" s="74" t="s">
        <v>74</v>
      </c>
      <c r="AY419" s="6" t="s">
        <v>153</v>
      </c>
      <c r="BE419" s="121">
        <f>IF($U$419="základní",$N$419,0)</f>
        <v>0</v>
      </c>
      <c r="BF419" s="121">
        <f>IF($U$419="snížená",$N$419,0)</f>
        <v>0</v>
      </c>
      <c r="BG419" s="121">
        <f>IF($U$419="zákl. přenesená",$N$419,0)</f>
        <v>0</v>
      </c>
      <c r="BH419" s="121">
        <f>IF($U$419="sníž. přenesená",$N$419,0)</f>
        <v>0</v>
      </c>
      <c r="BI419" s="121">
        <f>IF($U$419="nulová",$N$419,0)</f>
        <v>0</v>
      </c>
      <c r="BJ419" s="74" t="s">
        <v>17</v>
      </c>
      <c r="BK419" s="121">
        <f>ROUND($L$419*$K$419,2)</f>
        <v>0</v>
      </c>
      <c r="BL419" s="74" t="s">
        <v>158</v>
      </c>
      <c r="BM419" s="74" t="s">
        <v>563</v>
      </c>
    </row>
    <row r="420" spans="2:47" s="6" customFormat="1" ht="16.5" customHeight="1">
      <c r="B420" s="21"/>
      <c r="C420" s="22"/>
      <c r="D420" s="22"/>
      <c r="E420" s="22"/>
      <c r="F420" s="193" t="s">
        <v>562</v>
      </c>
      <c r="G420" s="193"/>
      <c r="H420" s="193"/>
      <c r="I420" s="193"/>
      <c r="J420" s="193"/>
      <c r="K420" s="193"/>
      <c r="L420" s="193"/>
      <c r="M420" s="193"/>
      <c r="N420" s="193"/>
      <c r="O420" s="193"/>
      <c r="P420" s="193"/>
      <c r="Q420" s="193"/>
      <c r="R420" s="193"/>
      <c r="S420" s="40"/>
      <c r="T420" s="122"/>
      <c r="U420" s="22"/>
      <c r="V420" s="22"/>
      <c r="W420" s="22"/>
      <c r="X420" s="22"/>
      <c r="Y420" s="22"/>
      <c r="Z420" s="22"/>
      <c r="AA420" s="49"/>
      <c r="AT420" s="6" t="s">
        <v>161</v>
      </c>
      <c r="AU420" s="6" t="s">
        <v>74</v>
      </c>
    </row>
    <row r="421" spans="2:65" s="6" customFormat="1" ht="27" customHeight="1">
      <c r="B421" s="21"/>
      <c r="C421" s="143" t="s">
        <v>564</v>
      </c>
      <c r="D421" s="143" t="s">
        <v>345</v>
      </c>
      <c r="E421" s="144" t="s">
        <v>565</v>
      </c>
      <c r="F421" s="197" t="s">
        <v>566</v>
      </c>
      <c r="G421" s="197"/>
      <c r="H421" s="197"/>
      <c r="I421" s="197"/>
      <c r="J421" s="145" t="s">
        <v>517</v>
      </c>
      <c r="K421" s="146">
        <v>6</v>
      </c>
      <c r="L421" s="198"/>
      <c r="M421" s="198"/>
      <c r="N421" s="199">
        <f>ROUND($L$421*$K$421,2)</f>
        <v>0</v>
      </c>
      <c r="O421" s="199"/>
      <c r="P421" s="199"/>
      <c r="Q421" s="199"/>
      <c r="R421" s="114" t="s">
        <v>157</v>
      </c>
      <c r="S421" s="40"/>
      <c r="T421" s="117"/>
      <c r="U421" s="118" t="s">
        <v>36</v>
      </c>
      <c r="V421" s="22"/>
      <c r="W421" s="22"/>
      <c r="X421" s="119">
        <v>0.00065</v>
      </c>
      <c r="Y421" s="119">
        <f>$X$421*$K$421</f>
        <v>0.0039</v>
      </c>
      <c r="Z421" s="119">
        <v>0</v>
      </c>
      <c r="AA421" s="120">
        <f>$Z$421*$K$421</f>
        <v>0</v>
      </c>
      <c r="AR421" s="74" t="s">
        <v>239</v>
      </c>
      <c r="AT421" s="74" t="s">
        <v>345</v>
      </c>
      <c r="AU421" s="74" t="s">
        <v>74</v>
      </c>
      <c r="AY421" s="6" t="s">
        <v>153</v>
      </c>
      <c r="BE421" s="121">
        <f>IF($U$421="základní",$N$421,0)</f>
        <v>0</v>
      </c>
      <c r="BF421" s="121">
        <f>IF($U$421="snížená",$N$421,0)</f>
        <v>0</v>
      </c>
      <c r="BG421" s="121">
        <f>IF($U$421="zákl. přenesená",$N$421,0)</f>
        <v>0</v>
      </c>
      <c r="BH421" s="121">
        <f>IF($U$421="sníž. přenesená",$N$421,0)</f>
        <v>0</v>
      </c>
      <c r="BI421" s="121">
        <f>IF($U$421="nulová",$N$421,0)</f>
        <v>0</v>
      </c>
      <c r="BJ421" s="74" t="s">
        <v>17</v>
      </c>
      <c r="BK421" s="121">
        <f>ROUND($L$421*$K$421,2)</f>
        <v>0</v>
      </c>
      <c r="BL421" s="74" t="s">
        <v>158</v>
      </c>
      <c r="BM421" s="74" t="s">
        <v>567</v>
      </c>
    </row>
    <row r="422" spans="2:47" s="6" customFormat="1" ht="16.5" customHeight="1">
      <c r="B422" s="21"/>
      <c r="C422" s="22"/>
      <c r="D422" s="22"/>
      <c r="E422" s="22"/>
      <c r="F422" s="193" t="s">
        <v>566</v>
      </c>
      <c r="G422" s="193"/>
      <c r="H422" s="193"/>
      <c r="I422" s="193"/>
      <c r="J422" s="193"/>
      <c r="K422" s="193"/>
      <c r="L422" s="193"/>
      <c r="M422" s="193"/>
      <c r="N422" s="193"/>
      <c r="O422" s="193"/>
      <c r="P422" s="193"/>
      <c r="Q422" s="193"/>
      <c r="R422" s="193"/>
      <c r="S422" s="40"/>
      <c r="T422" s="122"/>
      <c r="U422" s="22"/>
      <c r="V422" s="22"/>
      <c r="W422" s="22"/>
      <c r="X422" s="22"/>
      <c r="Y422" s="22"/>
      <c r="Z422" s="22"/>
      <c r="AA422" s="49"/>
      <c r="AT422" s="6" t="s">
        <v>161</v>
      </c>
      <c r="AU422" s="6" t="s">
        <v>74</v>
      </c>
    </row>
    <row r="423" spans="2:51" s="6" customFormat="1" ht="15.75" customHeight="1">
      <c r="B423" s="129"/>
      <c r="C423" s="130"/>
      <c r="D423" s="130"/>
      <c r="E423" s="130"/>
      <c r="F423" s="195" t="s">
        <v>568</v>
      </c>
      <c r="G423" s="195"/>
      <c r="H423" s="195"/>
      <c r="I423" s="195"/>
      <c r="J423" s="130"/>
      <c r="K423" s="131">
        <v>6</v>
      </c>
      <c r="L423" s="130"/>
      <c r="M423" s="130"/>
      <c r="N423" s="130"/>
      <c r="O423" s="130"/>
      <c r="P423" s="130"/>
      <c r="Q423" s="130"/>
      <c r="R423" s="130"/>
      <c r="S423" s="132"/>
      <c r="T423" s="133"/>
      <c r="U423" s="130"/>
      <c r="V423" s="130"/>
      <c r="W423" s="130"/>
      <c r="X423" s="130"/>
      <c r="Y423" s="130"/>
      <c r="Z423" s="130"/>
      <c r="AA423" s="134"/>
      <c r="AT423" s="135" t="s">
        <v>163</v>
      </c>
      <c r="AU423" s="135" t="s">
        <v>74</v>
      </c>
      <c r="AV423" s="135" t="s">
        <v>74</v>
      </c>
      <c r="AW423" s="135" t="s">
        <v>129</v>
      </c>
      <c r="AX423" s="135" t="s">
        <v>17</v>
      </c>
      <c r="AY423" s="135" t="s">
        <v>153</v>
      </c>
    </row>
    <row r="424" spans="2:65" s="6" customFormat="1" ht="39" customHeight="1">
      <c r="B424" s="21"/>
      <c r="C424" s="112" t="s">
        <v>569</v>
      </c>
      <c r="D424" s="112" t="s">
        <v>154</v>
      </c>
      <c r="E424" s="113" t="s">
        <v>570</v>
      </c>
      <c r="F424" s="190" t="s">
        <v>571</v>
      </c>
      <c r="G424" s="190"/>
      <c r="H424" s="190"/>
      <c r="I424" s="190"/>
      <c r="J424" s="115" t="s">
        <v>517</v>
      </c>
      <c r="K424" s="116">
        <v>1</v>
      </c>
      <c r="L424" s="191"/>
      <c r="M424" s="191"/>
      <c r="N424" s="192">
        <f>ROUND($L$424*$K$424,2)</f>
        <v>0</v>
      </c>
      <c r="O424" s="192"/>
      <c r="P424" s="192"/>
      <c r="Q424" s="192"/>
      <c r="R424" s="114" t="s">
        <v>157</v>
      </c>
      <c r="S424" s="40"/>
      <c r="T424" s="117"/>
      <c r="U424" s="118" t="s">
        <v>36</v>
      </c>
      <c r="V424" s="22"/>
      <c r="W424" s="22"/>
      <c r="X424" s="119">
        <v>3E-05</v>
      </c>
      <c r="Y424" s="119">
        <f>$X$424*$K$424</f>
        <v>3E-05</v>
      </c>
      <c r="Z424" s="119">
        <v>0</v>
      </c>
      <c r="AA424" s="120">
        <f>$Z$424*$K$424</f>
        <v>0</v>
      </c>
      <c r="AR424" s="74" t="s">
        <v>158</v>
      </c>
      <c r="AT424" s="74" t="s">
        <v>154</v>
      </c>
      <c r="AU424" s="74" t="s">
        <v>74</v>
      </c>
      <c r="AY424" s="6" t="s">
        <v>153</v>
      </c>
      <c r="BE424" s="121">
        <f>IF($U$424="základní",$N$424,0)</f>
        <v>0</v>
      </c>
      <c r="BF424" s="121">
        <f>IF($U$424="snížená",$N$424,0)</f>
        <v>0</v>
      </c>
      <c r="BG424" s="121">
        <f>IF($U$424="zákl. přenesená",$N$424,0)</f>
        <v>0</v>
      </c>
      <c r="BH424" s="121">
        <f>IF($U$424="sníž. přenesená",$N$424,0)</f>
        <v>0</v>
      </c>
      <c r="BI424" s="121">
        <f>IF($U$424="nulová",$N$424,0)</f>
        <v>0</v>
      </c>
      <c r="BJ424" s="74" t="s">
        <v>17</v>
      </c>
      <c r="BK424" s="121">
        <f>ROUND($L$424*$K$424,2)</f>
        <v>0</v>
      </c>
      <c r="BL424" s="74" t="s">
        <v>158</v>
      </c>
      <c r="BM424" s="74" t="s">
        <v>572</v>
      </c>
    </row>
    <row r="425" spans="2:47" s="6" customFormat="1" ht="16.5" customHeight="1">
      <c r="B425" s="21"/>
      <c r="C425" s="22"/>
      <c r="D425" s="22"/>
      <c r="E425" s="22"/>
      <c r="F425" s="193" t="s">
        <v>571</v>
      </c>
      <c r="G425" s="193"/>
      <c r="H425" s="193"/>
      <c r="I425" s="193"/>
      <c r="J425" s="193"/>
      <c r="K425" s="193"/>
      <c r="L425" s="193"/>
      <c r="M425" s="193"/>
      <c r="N425" s="193"/>
      <c r="O425" s="193"/>
      <c r="P425" s="193"/>
      <c r="Q425" s="193"/>
      <c r="R425" s="193"/>
      <c r="S425" s="40"/>
      <c r="T425" s="122"/>
      <c r="U425" s="22"/>
      <c r="V425" s="22"/>
      <c r="W425" s="22"/>
      <c r="X425" s="22"/>
      <c r="Y425" s="22"/>
      <c r="Z425" s="22"/>
      <c r="AA425" s="49"/>
      <c r="AT425" s="6" t="s">
        <v>161</v>
      </c>
      <c r="AU425" s="6" t="s">
        <v>74</v>
      </c>
    </row>
    <row r="426" spans="2:65" s="6" customFormat="1" ht="27" customHeight="1">
      <c r="B426" s="21"/>
      <c r="C426" s="143" t="s">
        <v>573</v>
      </c>
      <c r="D426" s="143" t="s">
        <v>345</v>
      </c>
      <c r="E426" s="144" t="s">
        <v>574</v>
      </c>
      <c r="F426" s="197" t="s">
        <v>575</v>
      </c>
      <c r="G426" s="197"/>
      <c r="H426" s="197"/>
      <c r="I426" s="197"/>
      <c r="J426" s="145" t="s">
        <v>517</v>
      </c>
      <c r="K426" s="146">
        <v>1</v>
      </c>
      <c r="L426" s="198"/>
      <c r="M426" s="198"/>
      <c r="N426" s="199">
        <f>ROUND($L$426*$K$426,2)</f>
        <v>0</v>
      </c>
      <c r="O426" s="199"/>
      <c r="P426" s="199"/>
      <c r="Q426" s="199"/>
      <c r="R426" s="114" t="s">
        <v>157</v>
      </c>
      <c r="S426" s="40"/>
      <c r="T426" s="117"/>
      <c r="U426" s="118" t="s">
        <v>36</v>
      </c>
      <c r="V426" s="22"/>
      <c r="W426" s="22"/>
      <c r="X426" s="119">
        <v>0.0028</v>
      </c>
      <c r="Y426" s="119">
        <f>$X$426*$K$426</f>
        <v>0.0028</v>
      </c>
      <c r="Z426" s="119">
        <v>0</v>
      </c>
      <c r="AA426" s="120">
        <f>$Z$426*$K$426</f>
        <v>0</v>
      </c>
      <c r="AR426" s="74" t="s">
        <v>239</v>
      </c>
      <c r="AT426" s="74" t="s">
        <v>345</v>
      </c>
      <c r="AU426" s="74" t="s">
        <v>74</v>
      </c>
      <c r="AY426" s="6" t="s">
        <v>153</v>
      </c>
      <c r="BE426" s="121">
        <f>IF($U$426="základní",$N$426,0)</f>
        <v>0</v>
      </c>
      <c r="BF426" s="121">
        <f>IF($U$426="snížená",$N$426,0)</f>
        <v>0</v>
      </c>
      <c r="BG426" s="121">
        <f>IF($U$426="zákl. přenesená",$N$426,0)</f>
        <v>0</v>
      </c>
      <c r="BH426" s="121">
        <f>IF($U$426="sníž. přenesená",$N$426,0)</f>
        <v>0</v>
      </c>
      <c r="BI426" s="121">
        <f>IF($U$426="nulová",$N$426,0)</f>
        <v>0</v>
      </c>
      <c r="BJ426" s="74" t="s">
        <v>17</v>
      </c>
      <c r="BK426" s="121">
        <f>ROUND($L$426*$K$426,2)</f>
        <v>0</v>
      </c>
      <c r="BL426" s="74" t="s">
        <v>158</v>
      </c>
      <c r="BM426" s="74" t="s">
        <v>576</v>
      </c>
    </row>
    <row r="427" spans="2:47" s="6" customFormat="1" ht="16.5" customHeight="1">
      <c r="B427" s="21"/>
      <c r="C427" s="22"/>
      <c r="D427" s="22"/>
      <c r="E427" s="22"/>
      <c r="F427" s="193" t="s">
        <v>577</v>
      </c>
      <c r="G427" s="193"/>
      <c r="H427" s="193"/>
      <c r="I427" s="193"/>
      <c r="J427" s="193"/>
      <c r="K427" s="193"/>
      <c r="L427" s="193"/>
      <c r="M427" s="193"/>
      <c r="N427" s="193"/>
      <c r="O427" s="193"/>
      <c r="P427" s="193"/>
      <c r="Q427" s="193"/>
      <c r="R427" s="193"/>
      <c r="S427" s="40"/>
      <c r="T427" s="122"/>
      <c r="U427" s="22"/>
      <c r="V427" s="22"/>
      <c r="W427" s="22"/>
      <c r="X427" s="22"/>
      <c r="Y427" s="22"/>
      <c r="Z427" s="22"/>
      <c r="AA427" s="49"/>
      <c r="AT427" s="6" t="s">
        <v>161</v>
      </c>
      <c r="AU427" s="6" t="s">
        <v>74</v>
      </c>
    </row>
    <row r="428" spans="2:63" s="101" customFormat="1" ht="30.75" customHeight="1">
      <c r="B428" s="102"/>
      <c r="C428" s="103"/>
      <c r="D428" s="111" t="s">
        <v>135</v>
      </c>
      <c r="E428" s="103"/>
      <c r="F428" s="103"/>
      <c r="G428" s="103"/>
      <c r="H428" s="103"/>
      <c r="I428" s="103"/>
      <c r="J428" s="103"/>
      <c r="K428" s="103"/>
      <c r="L428" s="103"/>
      <c r="M428" s="103"/>
      <c r="N428" s="189">
        <f>$BK$428</f>
        <v>0</v>
      </c>
      <c r="O428" s="189"/>
      <c r="P428" s="189"/>
      <c r="Q428" s="189"/>
      <c r="R428" s="103"/>
      <c r="S428" s="105"/>
      <c r="T428" s="106"/>
      <c r="U428" s="103"/>
      <c r="V428" s="103"/>
      <c r="W428" s="107">
        <f>SUM($W$429:$W$632)</f>
        <v>0</v>
      </c>
      <c r="X428" s="103"/>
      <c r="Y428" s="107">
        <f>SUM($Y$429:$Y$632)</f>
        <v>133.63111998</v>
      </c>
      <c r="Z428" s="103"/>
      <c r="AA428" s="108">
        <f>SUM($AA$429:$AA$632)</f>
        <v>0.012</v>
      </c>
      <c r="AR428" s="109" t="s">
        <v>17</v>
      </c>
      <c r="AT428" s="109" t="s">
        <v>65</v>
      </c>
      <c r="AU428" s="109" t="s">
        <v>17</v>
      </c>
      <c r="AY428" s="109" t="s">
        <v>153</v>
      </c>
      <c r="BK428" s="110">
        <f>SUM($BK$429:$BK$632)</f>
        <v>0</v>
      </c>
    </row>
    <row r="429" spans="2:65" s="6" customFormat="1" ht="39" customHeight="1">
      <c r="B429" s="21"/>
      <c r="C429" s="112" t="s">
        <v>578</v>
      </c>
      <c r="D429" s="112" t="s">
        <v>154</v>
      </c>
      <c r="E429" s="113" t="s">
        <v>579</v>
      </c>
      <c r="F429" s="190" t="s">
        <v>580</v>
      </c>
      <c r="G429" s="190"/>
      <c r="H429" s="190"/>
      <c r="I429" s="190"/>
      <c r="J429" s="115" t="s">
        <v>581</v>
      </c>
      <c r="K429" s="116">
        <v>1</v>
      </c>
      <c r="L429" s="191"/>
      <c r="M429" s="191"/>
      <c r="N429" s="192">
        <f>ROUND($L$429*$K$429,2)</f>
        <v>0</v>
      </c>
      <c r="O429" s="192"/>
      <c r="P429" s="192"/>
      <c r="Q429" s="192"/>
      <c r="R429" s="114"/>
      <c r="S429" s="40"/>
      <c r="T429" s="117"/>
      <c r="U429" s="118" t="s">
        <v>36</v>
      </c>
      <c r="V429" s="22"/>
      <c r="W429" s="22"/>
      <c r="X429" s="119">
        <v>0</v>
      </c>
      <c r="Y429" s="119">
        <f>$X$429*$K$429</f>
        <v>0</v>
      </c>
      <c r="Z429" s="119">
        <v>0</v>
      </c>
      <c r="AA429" s="120">
        <f>$Z$429*$K$429</f>
        <v>0</v>
      </c>
      <c r="AR429" s="74" t="s">
        <v>158</v>
      </c>
      <c r="AT429" s="74" t="s">
        <v>154</v>
      </c>
      <c r="AU429" s="74" t="s">
        <v>74</v>
      </c>
      <c r="AY429" s="6" t="s">
        <v>153</v>
      </c>
      <c r="BE429" s="121">
        <f>IF($U$429="základní",$N$429,0)</f>
        <v>0</v>
      </c>
      <c r="BF429" s="121">
        <f>IF($U$429="snížená",$N$429,0)</f>
        <v>0</v>
      </c>
      <c r="BG429" s="121">
        <f>IF($U$429="zákl. přenesená",$N$429,0)</f>
        <v>0</v>
      </c>
      <c r="BH429" s="121">
        <f>IF($U$429="sníž. přenesená",$N$429,0)</f>
        <v>0</v>
      </c>
      <c r="BI429" s="121">
        <f>IF($U$429="nulová",$N$429,0)</f>
        <v>0</v>
      </c>
      <c r="BJ429" s="74" t="s">
        <v>17</v>
      </c>
      <c r="BK429" s="121">
        <f>ROUND($L$429*$K$429,2)</f>
        <v>0</v>
      </c>
      <c r="BL429" s="74" t="s">
        <v>158</v>
      </c>
      <c r="BM429" s="74" t="s">
        <v>582</v>
      </c>
    </row>
    <row r="430" spans="2:65" s="6" customFormat="1" ht="27" customHeight="1">
      <c r="B430" s="21"/>
      <c r="C430" s="115" t="s">
        <v>583</v>
      </c>
      <c r="D430" s="115" t="s">
        <v>154</v>
      </c>
      <c r="E430" s="113" t="s">
        <v>584</v>
      </c>
      <c r="F430" s="190" t="s">
        <v>585</v>
      </c>
      <c r="G430" s="190"/>
      <c r="H430" s="190"/>
      <c r="I430" s="190"/>
      <c r="J430" s="115" t="s">
        <v>586</v>
      </c>
      <c r="K430" s="116">
        <v>1</v>
      </c>
      <c r="L430" s="191"/>
      <c r="M430" s="191"/>
      <c r="N430" s="192">
        <f>ROUND($L$430*$K$430,2)</f>
        <v>0</v>
      </c>
      <c r="O430" s="192"/>
      <c r="P430" s="192"/>
      <c r="Q430" s="192"/>
      <c r="R430" s="114"/>
      <c r="S430" s="40"/>
      <c r="T430" s="117"/>
      <c r="U430" s="118" t="s">
        <v>36</v>
      </c>
      <c r="V430" s="22"/>
      <c r="W430" s="22"/>
      <c r="X430" s="119">
        <v>0</v>
      </c>
      <c r="Y430" s="119">
        <f>$X$430*$K$430</f>
        <v>0</v>
      </c>
      <c r="Z430" s="119">
        <v>0</v>
      </c>
      <c r="AA430" s="120">
        <f>$Z$430*$K$430</f>
        <v>0</v>
      </c>
      <c r="AR430" s="74" t="s">
        <v>158</v>
      </c>
      <c r="AT430" s="74" t="s">
        <v>154</v>
      </c>
      <c r="AU430" s="74" t="s">
        <v>74</v>
      </c>
      <c r="AY430" s="74" t="s">
        <v>153</v>
      </c>
      <c r="BE430" s="121">
        <f>IF($U$430="základní",$N$430,0)</f>
        <v>0</v>
      </c>
      <c r="BF430" s="121">
        <f>IF($U$430="snížená",$N$430,0)</f>
        <v>0</v>
      </c>
      <c r="BG430" s="121">
        <f>IF($U$430="zákl. přenesená",$N$430,0)</f>
        <v>0</v>
      </c>
      <c r="BH430" s="121">
        <f>IF($U$430="sníž. přenesená",$N$430,0)</f>
        <v>0</v>
      </c>
      <c r="BI430" s="121">
        <f>IF($U$430="nulová",$N$430,0)</f>
        <v>0</v>
      </c>
      <c r="BJ430" s="74" t="s">
        <v>17</v>
      </c>
      <c r="BK430" s="121">
        <f>ROUND($L$430*$K$430,2)</f>
        <v>0</v>
      </c>
      <c r="BL430" s="74" t="s">
        <v>158</v>
      </c>
      <c r="BM430" s="74" t="s">
        <v>587</v>
      </c>
    </row>
    <row r="431" spans="2:51" s="6" customFormat="1" ht="15.75" customHeight="1">
      <c r="B431" s="129"/>
      <c r="C431" s="130"/>
      <c r="D431" s="130"/>
      <c r="E431" s="147"/>
      <c r="F431" s="195" t="s">
        <v>17</v>
      </c>
      <c r="G431" s="195"/>
      <c r="H431" s="195"/>
      <c r="I431" s="195"/>
      <c r="J431" s="130"/>
      <c r="K431" s="131">
        <v>1</v>
      </c>
      <c r="L431" s="130"/>
      <c r="M431" s="130"/>
      <c r="N431" s="130"/>
      <c r="O431" s="130"/>
      <c r="P431" s="130"/>
      <c r="Q431" s="130"/>
      <c r="R431" s="130"/>
      <c r="S431" s="132"/>
      <c r="T431" s="133"/>
      <c r="U431" s="130"/>
      <c r="V431" s="130"/>
      <c r="W431" s="130"/>
      <c r="X431" s="130"/>
      <c r="Y431" s="130"/>
      <c r="Z431" s="130"/>
      <c r="AA431" s="134"/>
      <c r="AT431" s="135" t="s">
        <v>163</v>
      </c>
      <c r="AU431" s="135" t="s">
        <v>74</v>
      </c>
      <c r="AV431" s="135" t="s">
        <v>74</v>
      </c>
      <c r="AW431" s="135" t="s">
        <v>129</v>
      </c>
      <c r="AX431" s="135" t="s">
        <v>17</v>
      </c>
      <c r="AY431" s="135" t="s">
        <v>153</v>
      </c>
    </row>
    <row r="432" spans="2:65" s="6" customFormat="1" ht="27" customHeight="1">
      <c r="B432" s="21"/>
      <c r="C432" s="112" t="s">
        <v>588</v>
      </c>
      <c r="D432" s="112" t="s">
        <v>154</v>
      </c>
      <c r="E432" s="113" t="s">
        <v>589</v>
      </c>
      <c r="F432" s="190" t="s">
        <v>590</v>
      </c>
      <c r="G432" s="190"/>
      <c r="H432" s="190"/>
      <c r="I432" s="190"/>
      <c r="J432" s="115" t="s">
        <v>517</v>
      </c>
      <c r="K432" s="116">
        <v>10</v>
      </c>
      <c r="L432" s="191"/>
      <c r="M432" s="191"/>
      <c r="N432" s="192">
        <f>ROUND($L$432*$K$432,2)</f>
        <v>0</v>
      </c>
      <c r="O432" s="192"/>
      <c r="P432" s="192"/>
      <c r="Q432" s="192"/>
      <c r="R432" s="114" t="s">
        <v>157</v>
      </c>
      <c r="S432" s="40"/>
      <c r="T432" s="117"/>
      <c r="U432" s="118" t="s">
        <v>36</v>
      </c>
      <c r="V432" s="22"/>
      <c r="W432" s="22"/>
      <c r="X432" s="119">
        <v>0.0007</v>
      </c>
      <c r="Y432" s="119">
        <f>$X$432*$K$432</f>
        <v>0.007</v>
      </c>
      <c r="Z432" s="119">
        <v>0</v>
      </c>
      <c r="AA432" s="120">
        <f>$Z$432*$K$432</f>
        <v>0</v>
      </c>
      <c r="AR432" s="74" t="s">
        <v>158</v>
      </c>
      <c r="AT432" s="74" t="s">
        <v>154</v>
      </c>
      <c r="AU432" s="74" t="s">
        <v>74</v>
      </c>
      <c r="AY432" s="6" t="s">
        <v>153</v>
      </c>
      <c r="BE432" s="121">
        <f>IF($U$432="základní",$N$432,0)</f>
        <v>0</v>
      </c>
      <c r="BF432" s="121">
        <f>IF($U$432="snížená",$N$432,0)</f>
        <v>0</v>
      </c>
      <c r="BG432" s="121">
        <f>IF($U$432="zákl. přenesená",$N$432,0)</f>
        <v>0</v>
      </c>
      <c r="BH432" s="121">
        <f>IF($U$432="sníž. přenesená",$N$432,0)</f>
        <v>0</v>
      </c>
      <c r="BI432" s="121">
        <f>IF($U$432="nulová",$N$432,0)</f>
        <v>0</v>
      </c>
      <c r="BJ432" s="74" t="s">
        <v>17</v>
      </c>
      <c r="BK432" s="121">
        <f>ROUND($L$432*$K$432,2)</f>
        <v>0</v>
      </c>
      <c r="BL432" s="74" t="s">
        <v>158</v>
      </c>
      <c r="BM432" s="74" t="s">
        <v>591</v>
      </c>
    </row>
    <row r="433" spans="2:47" s="6" customFormat="1" ht="16.5" customHeight="1">
      <c r="B433" s="21"/>
      <c r="C433" s="22"/>
      <c r="D433" s="22"/>
      <c r="E433" s="22"/>
      <c r="F433" s="193" t="s">
        <v>590</v>
      </c>
      <c r="G433" s="193"/>
      <c r="H433" s="193"/>
      <c r="I433" s="193"/>
      <c r="J433" s="193"/>
      <c r="K433" s="193"/>
      <c r="L433" s="193"/>
      <c r="M433" s="193"/>
      <c r="N433" s="193"/>
      <c r="O433" s="193"/>
      <c r="P433" s="193"/>
      <c r="Q433" s="193"/>
      <c r="R433" s="193"/>
      <c r="S433" s="40"/>
      <c r="T433" s="122"/>
      <c r="U433" s="22"/>
      <c r="V433" s="22"/>
      <c r="W433" s="22"/>
      <c r="X433" s="22"/>
      <c r="Y433" s="22"/>
      <c r="Z433" s="22"/>
      <c r="AA433" s="49"/>
      <c r="AT433" s="6" t="s">
        <v>161</v>
      </c>
      <c r="AU433" s="6" t="s">
        <v>74</v>
      </c>
    </row>
    <row r="434" spans="2:51" s="6" customFormat="1" ht="15.75" customHeight="1">
      <c r="B434" s="123"/>
      <c r="C434" s="124"/>
      <c r="D434" s="124"/>
      <c r="E434" s="124"/>
      <c r="F434" s="194" t="s">
        <v>592</v>
      </c>
      <c r="G434" s="194"/>
      <c r="H434" s="194"/>
      <c r="I434" s="19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5"/>
      <c r="T434" s="126"/>
      <c r="U434" s="124"/>
      <c r="V434" s="124"/>
      <c r="W434" s="124"/>
      <c r="X434" s="124"/>
      <c r="Y434" s="124"/>
      <c r="Z434" s="124"/>
      <c r="AA434" s="127"/>
      <c r="AT434" s="128" t="s">
        <v>163</v>
      </c>
      <c r="AU434" s="128" t="s">
        <v>74</v>
      </c>
      <c r="AV434" s="128" t="s">
        <v>17</v>
      </c>
      <c r="AW434" s="128" t="s">
        <v>129</v>
      </c>
      <c r="AX434" s="128" t="s">
        <v>66</v>
      </c>
      <c r="AY434" s="128" t="s">
        <v>153</v>
      </c>
    </row>
    <row r="435" spans="2:51" s="6" customFormat="1" ht="15.75" customHeight="1">
      <c r="B435" s="129"/>
      <c r="C435" s="130"/>
      <c r="D435" s="130"/>
      <c r="E435" s="130"/>
      <c r="F435" s="195" t="s">
        <v>17</v>
      </c>
      <c r="G435" s="195"/>
      <c r="H435" s="195"/>
      <c r="I435" s="195"/>
      <c r="J435" s="130"/>
      <c r="K435" s="131">
        <v>1</v>
      </c>
      <c r="L435" s="130"/>
      <c r="M435" s="130"/>
      <c r="N435" s="130"/>
      <c r="O435" s="130"/>
      <c r="P435" s="130"/>
      <c r="Q435" s="130"/>
      <c r="R435" s="130"/>
      <c r="S435" s="132"/>
      <c r="T435" s="133"/>
      <c r="U435" s="130"/>
      <c r="V435" s="130"/>
      <c r="W435" s="130"/>
      <c r="X435" s="130"/>
      <c r="Y435" s="130"/>
      <c r="Z435" s="130"/>
      <c r="AA435" s="134"/>
      <c r="AT435" s="135" t="s">
        <v>163</v>
      </c>
      <c r="AU435" s="135" t="s">
        <v>74</v>
      </c>
      <c r="AV435" s="135" t="s">
        <v>74</v>
      </c>
      <c r="AW435" s="135" t="s">
        <v>129</v>
      </c>
      <c r="AX435" s="135" t="s">
        <v>66</v>
      </c>
      <c r="AY435" s="135" t="s">
        <v>153</v>
      </c>
    </row>
    <row r="436" spans="2:51" s="6" customFormat="1" ht="27" customHeight="1">
      <c r="B436" s="123"/>
      <c r="C436" s="124"/>
      <c r="D436" s="124"/>
      <c r="E436" s="124"/>
      <c r="F436" s="194" t="s">
        <v>593</v>
      </c>
      <c r="G436" s="194"/>
      <c r="H436" s="194"/>
      <c r="I436" s="19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5"/>
      <c r="T436" s="126"/>
      <c r="U436" s="124"/>
      <c r="V436" s="124"/>
      <c r="W436" s="124"/>
      <c r="X436" s="124"/>
      <c r="Y436" s="124"/>
      <c r="Z436" s="124"/>
      <c r="AA436" s="127"/>
      <c r="AT436" s="128" t="s">
        <v>163</v>
      </c>
      <c r="AU436" s="128" t="s">
        <v>74</v>
      </c>
      <c r="AV436" s="128" t="s">
        <v>17</v>
      </c>
      <c r="AW436" s="128" t="s">
        <v>129</v>
      </c>
      <c r="AX436" s="128" t="s">
        <v>66</v>
      </c>
      <c r="AY436" s="128" t="s">
        <v>153</v>
      </c>
    </row>
    <row r="437" spans="2:51" s="6" customFormat="1" ht="15.75" customHeight="1">
      <c r="B437" s="129"/>
      <c r="C437" s="130"/>
      <c r="D437" s="130"/>
      <c r="E437" s="130"/>
      <c r="F437" s="195" t="s">
        <v>92</v>
      </c>
      <c r="G437" s="195"/>
      <c r="H437" s="195"/>
      <c r="I437" s="195"/>
      <c r="J437" s="130"/>
      <c r="K437" s="131">
        <v>3</v>
      </c>
      <c r="L437" s="130"/>
      <c r="M437" s="130"/>
      <c r="N437" s="130"/>
      <c r="O437" s="130"/>
      <c r="P437" s="130"/>
      <c r="Q437" s="130"/>
      <c r="R437" s="130"/>
      <c r="S437" s="132"/>
      <c r="T437" s="133"/>
      <c r="U437" s="130"/>
      <c r="V437" s="130"/>
      <c r="W437" s="130"/>
      <c r="X437" s="130"/>
      <c r="Y437" s="130"/>
      <c r="Z437" s="130"/>
      <c r="AA437" s="134"/>
      <c r="AT437" s="135" t="s">
        <v>163</v>
      </c>
      <c r="AU437" s="135" t="s">
        <v>74</v>
      </c>
      <c r="AV437" s="135" t="s">
        <v>74</v>
      </c>
      <c r="AW437" s="135" t="s">
        <v>129</v>
      </c>
      <c r="AX437" s="135" t="s">
        <v>66</v>
      </c>
      <c r="AY437" s="135" t="s">
        <v>153</v>
      </c>
    </row>
    <row r="438" spans="2:51" s="6" customFormat="1" ht="15.75" customHeight="1">
      <c r="B438" s="123"/>
      <c r="C438" s="124"/>
      <c r="D438" s="124"/>
      <c r="E438" s="124"/>
      <c r="F438" s="194" t="s">
        <v>594</v>
      </c>
      <c r="G438" s="194"/>
      <c r="H438" s="194"/>
      <c r="I438" s="19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5"/>
      <c r="T438" s="126"/>
      <c r="U438" s="124"/>
      <c r="V438" s="124"/>
      <c r="W438" s="124"/>
      <c r="X438" s="124"/>
      <c r="Y438" s="124"/>
      <c r="Z438" s="124"/>
      <c r="AA438" s="127"/>
      <c r="AT438" s="128" t="s">
        <v>163</v>
      </c>
      <c r="AU438" s="128" t="s">
        <v>74</v>
      </c>
      <c r="AV438" s="128" t="s">
        <v>17</v>
      </c>
      <c r="AW438" s="128" t="s">
        <v>129</v>
      </c>
      <c r="AX438" s="128" t="s">
        <v>66</v>
      </c>
      <c r="AY438" s="128" t="s">
        <v>153</v>
      </c>
    </row>
    <row r="439" spans="2:51" s="6" customFormat="1" ht="15.75" customHeight="1">
      <c r="B439" s="129"/>
      <c r="C439" s="130"/>
      <c r="D439" s="130"/>
      <c r="E439" s="130"/>
      <c r="F439" s="195" t="s">
        <v>17</v>
      </c>
      <c r="G439" s="195"/>
      <c r="H439" s="195"/>
      <c r="I439" s="195"/>
      <c r="J439" s="130"/>
      <c r="K439" s="131">
        <v>1</v>
      </c>
      <c r="L439" s="130"/>
      <c r="M439" s="130"/>
      <c r="N439" s="130"/>
      <c r="O439" s="130"/>
      <c r="P439" s="130"/>
      <c r="Q439" s="130"/>
      <c r="R439" s="130"/>
      <c r="S439" s="132"/>
      <c r="T439" s="133"/>
      <c r="U439" s="130"/>
      <c r="V439" s="130"/>
      <c r="W439" s="130"/>
      <c r="X439" s="130"/>
      <c r="Y439" s="130"/>
      <c r="Z439" s="130"/>
      <c r="AA439" s="134"/>
      <c r="AT439" s="135" t="s">
        <v>163</v>
      </c>
      <c r="AU439" s="135" t="s">
        <v>74</v>
      </c>
      <c r="AV439" s="135" t="s">
        <v>74</v>
      </c>
      <c r="AW439" s="135" t="s">
        <v>129</v>
      </c>
      <c r="AX439" s="135" t="s">
        <v>66</v>
      </c>
      <c r="AY439" s="135" t="s">
        <v>153</v>
      </c>
    </row>
    <row r="440" spans="2:51" s="6" customFormat="1" ht="15.75" customHeight="1">
      <c r="B440" s="123"/>
      <c r="C440" s="124"/>
      <c r="D440" s="124"/>
      <c r="E440" s="124"/>
      <c r="F440" s="194" t="s">
        <v>595</v>
      </c>
      <c r="G440" s="194"/>
      <c r="H440" s="194"/>
      <c r="I440" s="19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5"/>
      <c r="T440" s="126"/>
      <c r="U440" s="124"/>
      <c r="V440" s="124"/>
      <c r="W440" s="124"/>
      <c r="X440" s="124"/>
      <c r="Y440" s="124"/>
      <c r="Z440" s="124"/>
      <c r="AA440" s="127"/>
      <c r="AT440" s="128" t="s">
        <v>163</v>
      </c>
      <c r="AU440" s="128" t="s">
        <v>74</v>
      </c>
      <c r="AV440" s="128" t="s">
        <v>17</v>
      </c>
      <c r="AW440" s="128" t="s">
        <v>129</v>
      </c>
      <c r="AX440" s="128" t="s">
        <v>66</v>
      </c>
      <c r="AY440" s="128" t="s">
        <v>153</v>
      </c>
    </row>
    <row r="441" spans="2:51" s="6" customFormat="1" ht="15.75" customHeight="1">
      <c r="B441" s="129"/>
      <c r="C441" s="130"/>
      <c r="D441" s="130"/>
      <c r="E441" s="130"/>
      <c r="F441" s="195" t="s">
        <v>17</v>
      </c>
      <c r="G441" s="195"/>
      <c r="H441" s="195"/>
      <c r="I441" s="195"/>
      <c r="J441" s="130"/>
      <c r="K441" s="131">
        <v>1</v>
      </c>
      <c r="L441" s="130"/>
      <c r="M441" s="130"/>
      <c r="N441" s="130"/>
      <c r="O441" s="130"/>
      <c r="P441" s="130"/>
      <c r="Q441" s="130"/>
      <c r="R441" s="130"/>
      <c r="S441" s="132"/>
      <c r="T441" s="133"/>
      <c r="U441" s="130"/>
      <c r="V441" s="130"/>
      <c r="W441" s="130"/>
      <c r="X441" s="130"/>
      <c r="Y441" s="130"/>
      <c r="Z441" s="130"/>
      <c r="AA441" s="134"/>
      <c r="AT441" s="135" t="s">
        <v>163</v>
      </c>
      <c r="AU441" s="135" t="s">
        <v>74</v>
      </c>
      <c r="AV441" s="135" t="s">
        <v>74</v>
      </c>
      <c r="AW441" s="135" t="s">
        <v>129</v>
      </c>
      <c r="AX441" s="135" t="s">
        <v>66</v>
      </c>
      <c r="AY441" s="135" t="s">
        <v>153</v>
      </c>
    </row>
    <row r="442" spans="2:51" s="6" customFormat="1" ht="15.75" customHeight="1">
      <c r="B442" s="129"/>
      <c r="C442" s="130"/>
      <c r="D442" s="130"/>
      <c r="E442" s="130"/>
      <c r="F442" s="195" t="s">
        <v>596</v>
      </c>
      <c r="G442" s="195"/>
      <c r="H442" s="195"/>
      <c r="I442" s="195"/>
      <c r="J442" s="130"/>
      <c r="K442" s="131">
        <v>2</v>
      </c>
      <c r="L442" s="130"/>
      <c r="M442" s="130"/>
      <c r="N442" s="130"/>
      <c r="O442" s="130"/>
      <c r="P442" s="130"/>
      <c r="Q442" s="130"/>
      <c r="R442" s="130"/>
      <c r="S442" s="132"/>
      <c r="T442" s="133"/>
      <c r="U442" s="130"/>
      <c r="V442" s="130"/>
      <c r="W442" s="130"/>
      <c r="X442" s="130"/>
      <c r="Y442" s="130"/>
      <c r="Z442" s="130"/>
      <c r="AA442" s="134"/>
      <c r="AT442" s="135" t="s">
        <v>163</v>
      </c>
      <c r="AU442" s="135" t="s">
        <v>74</v>
      </c>
      <c r="AV442" s="135" t="s">
        <v>74</v>
      </c>
      <c r="AW442" s="135" t="s">
        <v>129</v>
      </c>
      <c r="AX442" s="135" t="s">
        <v>66</v>
      </c>
      <c r="AY442" s="135" t="s">
        <v>153</v>
      </c>
    </row>
    <row r="443" spans="2:51" s="6" customFormat="1" ht="15.75" customHeight="1">
      <c r="B443" s="129"/>
      <c r="C443" s="130"/>
      <c r="D443" s="130"/>
      <c r="E443" s="130"/>
      <c r="F443" s="195"/>
      <c r="G443" s="195"/>
      <c r="H443" s="195"/>
      <c r="I443" s="195"/>
      <c r="J443" s="130"/>
      <c r="K443" s="131">
        <v>0</v>
      </c>
      <c r="L443" s="130"/>
      <c r="M443" s="130"/>
      <c r="N443" s="130"/>
      <c r="O443" s="130"/>
      <c r="P443" s="130"/>
      <c r="Q443" s="130"/>
      <c r="R443" s="130"/>
      <c r="S443" s="132"/>
      <c r="T443" s="133"/>
      <c r="U443" s="130"/>
      <c r="V443" s="130"/>
      <c r="W443" s="130"/>
      <c r="X443" s="130"/>
      <c r="Y443" s="130"/>
      <c r="Z443" s="130"/>
      <c r="AA443" s="134"/>
      <c r="AT443" s="135" t="s">
        <v>163</v>
      </c>
      <c r="AU443" s="135" t="s">
        <v>74</v>
      </c>
      <c r="AV443" s="135" t="s">
        <v>74</v>
      </c>
      <c r="AW443" s="135" t="s">
        <v>129</v>
      </c>
      <c r="AX443" s="135" t="s">
        <v>66</v>
      </c>
      <c r="AY443" s="135" t="s">
        <v>153</v>
      </c>
    </row>
    <row r="444" spans="2:51" s="6" customFormat="1" ht="15.75" customHeight="1">
      <c r="B444" s="129"/>
      <c r="C444" s="130"/>
      <c r="D444" s="130"/>
      <c r="E444" s="130"/>
      <c r="F444" s="195" t="s">
        <v>597</v>
      </c>
      <c r="G444" s="195"/>
      <c r="H444" s="195"/>
      <c r="I444" s="195"/>
      <c r="J444" s="130"/>
      <c r="K444" s="131">
        <v>2</v>
      </c>
      <c r="L444" s="130"/>
      <c r="M444" s="130"/>
      <c r="N444" s="130"/>
      <c r="O444" s="130"/>
      <c r="P444" s="130"/>
      <c r="Q444" s="130"/>
      <c r="R444" s="130"/>
      <c r="S444" s="132"/>
      <c r="T444" s="133"/>
      <c r="U444" s="130"/>
      <c r="V444" s="130"/>
      <c r="W444" s="130"/>
      <c r="X444" s="130"/>
      <c r="Y444" s="130"/>
      <c r="Z444" s="130"/>
      <c r="AA444" s="134"/>
      <c r="AT444" s="135" t="s">
        <v>163</v>
      </c>
      <c r="AU444" s="135" t="s">
        <v>74</v>
      </c>
      <c r="AV444" s="135" t="s">
        <v>74</v>
      </c>
      <c r="AW444" s="135" t="s">
        <v>129</v>
      </c>
      <c r="AX444" s="135" t="s">
        <v>66</v>
      </c>
      <c r="AY444" s="135" t="s">
        <v>153</v>
      </c>
    </row>
    <row r="445" spans="2:51" s="6" customFormat="1" ht="15.75" customHeight="1">
      <c r="B445" s="129"/>
      <c r="C445" s="130"/>
      <c r="D445" s="130"/>
      <c r="E445" s="130"/>
      <c r="F445" s="195"/>
      <c r="G445" s="195"/>
      <c r="H445" s="195"/>
      <c r="I445" s="195"/>
      <c r="J445" s="130"/>
      <c r="K445" s="131">
        <v>0</v>
      </c>
      <c r="L445" s="130"/>
      <c r="M445" s="130"/>
      <c r="N445" s="130"/>
      <c r="O445" s="130"/>
      <c r="P445" s="130"/>
      <c r="Q445" s="130"/>
      <c r="R445" s="130"/>
      <c r="S445" s="132"/>
      <c r="T445" s="133"/>
      <c r="U445" s="130"/>
      <c r="V445" s="130"/>
      <c r="W445" s="130"/>
      <c r="X445" s="130"/>
      <c r="Y445" s="130"/>
      <c r="Z445" s="130"/>
      <c r="AA445" s="134"/>
      <c r="AT445" s="135" t="s">
        <v>163</v>
      </c>
      <c r="AU445" s="135" t="s">
        <v>74</v>
      </c>
      <c r="AV445" s="135" t="s">
        <v>74</v>
      </c>
      <c r="AW445" s="135" t="s">
        <v>129</v>
      </c>
      <c r="AX445" s="135" t="s">
        <v>66</v>
      </c>
      <c r="AY445" s="135" t="s">
        <v>153</v>
      </c>
    </row>
    <row r="446" spans="2:51" s="6" customFormat="1" ht="15.75" customHeight="1">
      <c r="B446" s="136"/>
      <c r="C446" s="137"/>
      <c r="D446" s="137"/>
      <c r="E446" s="137"/>
      <c r="F446" s="196" t="s">
        <v>169</v>
      </c>
      <c r="G446" s="196"/>
      <c r="H446" s="196"/>
      <c r="I446" s="196"/>
      <c r="J446" s="137"/>
      <c r="K446" s="138">
        <v>10</v>
      </c>
      <c r="L446" s="137"/>
      <c r="M446" s="137"/>
      <c r="N446" s="137"/>
      <c r="O446" s="137"/>
      <c r="P446" s="137"/>
      <c r="Q446" s="137"/>
      <c r="R446" s="137"/>
      <c r="S446" s="139"/>
      <c r="T446" s="140"/>
      <c r="U446" s="137"/>
      <c r="V446" s="137"/>
      <c r="W446" s="137"/>
      <c r="X446" s="137"/>
      <c r="Y446" s="137"/>
      <c r="Z446" s="137"/>
      <c r="AA446" s="141"/>
      <c r="AT446" s="142" t="s">
        <v>163</v>
      </c>
      <c r="AU446" s="142" t="s">
        <v>74</v>
      </c>
      <c r="AV446" s="142" t="s">
        <v>158</v>
      </c>
      <c r="AW446" s="142" t="s">
        <v>129</v>
      </c>
      <c r="AX446" s="142" t="s">
        <v>17</v>
      </c>
      <c r="AY446" s="142" t="s">
        <v>153</v>
      </c>
    </row>
    <row r="447" spans="2:65" s="6" customFormat="1" ht="15.75" customHeight="1">
      <c r="B447" s="21"/>
      <c r="C447" s="143" t="s">
        <v>598</v>
      </c>
      <c r="D447" s="143" t="s">
        <v>345</v>
      </c>
      <c r="E447" s="144" t="s">
        <v>599</v>
      </c>
      <c r="F447" s="197" t="s">
        <v>600</v>
      </c>
      <c r="G447" s="197"/>
      <c r="H447" s="197"/>
      <c r="I447" s="197"/>
      <c r="J447" s="145" t="s">
        <v>517</v>
      </c>
      <c r="K447" s="146">
        <v>2</v>
      </c>
      <c r="L447" s="198"/>
      <c r="M447" s="198"/>
      <c r="N447" s="199">
        <f>ROUND($L$447*$K$447,2)</f>
        <v>0</v>
      </c>
      <c r="O447" s="199"/>
      <c r="P447" s="199"/>
      <c r="Q447" s="199"/>
      <c r="R447" s="114" t="s">
        <v>157</v>
      </c>
      <c r="S447" s="40"/>
      <c r="T447" s="117"/>
      <c r="U447" s="118" t="s">
        <v>36</v>
      </c>
      <c r="V447" s="22"/>
      <c r="W447" s="22"/>
      <c r="X447" s="119">
        <v>0.003</v>
      </c>
      <c r="Y447" s="119">
        <f>$X$447*$K$447</f>
        <v>0.006</v>
      </c>
      <c r="Z447" s="119">
        <v>0</v>
      </c>
      <c r="AA447" s="120">
        <f>$Z$447*$K$447</f>
        <v>0</v>
      </c>
      <c r="AR447" s="74" t="s">
        <v>239</v>
      </c>
      <c r="AT447" s="74" t="s">
        <v>345</v>
      </c>
      <c r="AU447" s="74" t="s">
        <v>74</v>
      </c>
      <c r="AY447" s="6" t="s">
        <v>153</v>
      </c>
      <c r="BE447" s="121">
        <f>IF($U$447="základní",$N$447,0)</f>
        <v>0</v>
      </c>
      <c r="BF447" s="121">
        <f>IF($U$447="snížená",$N$447,0)</f>
        <v>0</v>
      </c>
      <c r="BG447" s="121">
        <f>IF($U$447="zákl. přenesená",$N$447,0)</f>
        <v>0</v>
      </c>
      <c r="BH447" s="121">
        <f>IF($U$447="sníž. přenesená",$N$447,0)</f>
        <v>0</v>
      </c>
      <c r="BI447" s="121">
        <f>IF($U$447="nulová",$N$447,0)</f>
        <v>0</v>
      </c>
      <c r="BJ447" s="74" t="s">
        <v>17</v>
      </c>
      <c r="BK447" s="121">
        <f>ROUND($L$447*$K$447,2)</f>
        <v>0</v>
      </c>
      <c r="BL447" s="74" t="s">
        <v>158</v>
      </c>
      <c r="BM447" s="74" t="s">
        <v>601</v>
      </c>
    </row>
    <row r="448" spans="2:47" s="6" customFormat="1" ht="16.5" customHeight="1">
      <c r="B448" s="21"/>
      <c r="C448" s="22"/>
      <c r="D448" s="22"/>
      <c r="E448" s="22"/>
      <c r="F448" s="193" t="s">
        <v>602</v>
      </c>
      <c r="G448" s="193"/>
      <c r="H448" s="193"/>
      <c r="I448" s="193"/>
      <c r="J448" s="193"/>
      <c r="K448" s="193"/>
      <c r="L448" s="193"/>
      <c r="M448" s="193"/>
      <c r="N448" s="193"/>
      <c r="O448" s="193"/>
      <c r="P448" s="193"/>
      <c r="Q448" s="193"/>
      <c r="R448" s="193"/>
      <c r="S448" s="40"/>
      <c r="T448" s="122"/>
      <c r="U448" s="22"/>
      <c r="V448" s="22"/>
      <c r="W448" s="22"/>
      <c r="X448" s="22"/>
      <c r="Y448" s="22"/>
      <c r="Z448" s="22"/>
      <c r="AA448" s="49"/>
      <c r="AT448" s="6" t="s">
        <v>161</v>
      </c>
      <c r="AU448" s="6" t="s">
        <v>74</v>
      </c>
    </row>
    <row r="449" spans="2:51" s="6" customFormat="1" ht="15.75" customHeight="1">
      <c r="B449" s="129"/>
      <c r="C449" s="130"/>
      <c r="D449" s="130"/>
      <c r="E449" s="130"/>
      <c r="F449" s="195" t="s">
        <v>603</v>
      </c>
      <c r="G449" s="195"/>
      <c r="H449" s="195"/>
      <c r="I449" s="195"/>
      <c r="J449" s="130"/>
      <c r="K449" s="131">
        <v>2</v>
      </c>
      <c r="L449" s="130"/>
      <c r="M449" s="130"/>
      <c r="N449" s="130"/>
      <c r="O449" s="130"/>
      <c r="P449" s="130"/>
      <c r="Q449" s="130"/>
      <c r="R449" s="130"/>
      <c r="S449" s="132"/>
      <c r="T449" s="133"/>
      <c r="U449" s="130"/>
      <c r="V449" s="130"/>
      <c r="W449" s="130"/>
      <c r="X449" s="130"/>
      <c r="Y449" s="130"/>
      <c r="Z449" s="130"/>
      <c r="AA449" s="134"/>
      <c r="AT449" s="135" t="s">
        <v>163</v>
      </c>
      <c r="AU449" s="135" t="s">
        <v>74</v>
      </c>
      <c r="AV449" s="135" t="s">
        <v>74</v>
      </c>
      <c r="AW449" s="135" t="s">
        <v>129</v>
      </c>
      <c r="AX449" s="135" t="s">
        <v>17</v>
      </c>
      <c r="AY449" s="135" t="s">
        <v>153</v>
      </c>
    </row>
    <row r="450" spans="2:65" s="6" customFormat="1" ht="27" customHeight="1">
      <c r="B450" s="21"/>
      <c r="C450" s="143" t="s">
        <v>604</v>
      </c>
      <c r="D450" s="143" t="s">
        <v>345</v>
      </c>
      <c r="E450" s="144" t="s">
        <v>605</v>
      </c>
      <c r="F450" s="197" t="s">
        <v>606</v>
      </c>
      <c r="G450" s="197"/>
      <c r="H450" s="197"/>
      <c r="I450" s="197"/>
      <c r="J450" s="145" t="s">
        <v>517</v>
      </c>
      <c r="K450" s="146">
        <v>1</v>
      </c>
      <c r="L450" s="198"/>
      <c r="M450" s="198"/>
      <c r="N450" s="199">
        <f>ROUND($L$450*$K$450,2)</f>
        <v>0</v>
      </c>
      <c r="O450" s="199"/>
      <c r="P450" s="199"/>
      <c r="Q450" s="199"/>
      <c r="R450" s="114" t="s">
        <v>157</v>
      </c>
      <c r="S450" s="40"/>
      <c r="T450" s="117"/>
      <c r="U450" s="118" t="s">
        <v>36</v>
      </c>
      <c r="V450" s="22"/>
      <c r="W450" s="22"/>
      <c r="X450" s="119">
        <v>0.0021</v>
      </c>
      <c r="Y450" s="119">
        <f>$X$450*$K$450</f>
        <v>0.0021</v>
      </c>
      <c r="Z450" s="119">
        <v>0</v>
      </c>
      <c r="AA450" s="120">
        <f>$Z$450*$K$450</f>
        <v>0</v>
      </c>
      <c r="AR450" s="74" t="s">
        <v>239</v>
      </c>
      <c r="AT450" s="74" t="s">
        <v>345</v>
      </c>
      <c r="AU450" s="74" t="s">
        <v>74</v>
      </c>
      <c r="AY450" s="6" t="s">
        <v>153</v>
      </c>
      <c r="BE450" s="121">
        <f>IF($U$450="základní",$N$450,0)</f>
        <v>0</v>
      </c>
      <c r="BF450" s="121">
        <f>IF($U$450="snížená",$N$450,0)</f>
        <v>0</v>
      </c>
      <c r="BG450" s="121">
        <f>IF($U$450="zákl. přenesená",$N$450,0)</f>
        <v>0</v>
      </c>
      <c r="BH450" s="121">
        <f>IF($U$450="sníž. přenesená",$N$450,0)</f>
        <v>0</v>
      </c>
      <c r="BI450" s="121">
        <f>IF($U$450="nulová",$N$450,0)</f>
        <v>0</v>
      </c>
      <c r="BJ450" s="74" t="s">
        <v>17</v>
      </c>
      <c r="BK450" s="121">
        <f>ROUND($L$450*$K$450,2)</f>
        <v>0</v>
      </c>
      <c r="BL450" s="74" t="s">
        <v>158</v>
      </c>
      <c r="BM450" s="74" t="s">
        <v>607</v>
      </c>
    </row>
    <row r="451" spans="2:47" s="6" customFormat="1" ht="27" customHeight="1">
      <c r="B451" s="21"/>
      <c r="C451" s="22"/>
      <c r="D451" s="22"/>
      <c r="E451" s="22"/>
      <c r="F451" s="193" t="s">
        <v>608</v>
      </c>
      <c r="G451" s="193"/>
      <c r="H451" s="193"/>
      <c r="I451" s="193"/>
      <c r="J451" s="193"/>
      <c r="K451" s="193"/>
      <c r="L451" s="193"/>
      <c r="M451" s="193"/>
      <c r="N451" s="193"/>
      <c r="O451" s="193"/>
      <c r="P451" s="193"/>
      <c r="Q451" s="193"/>
      <c r="R451" s="193"/>
      <c r="S451" s="40"/>
      <c r="T451" s="122"/>
      <c r="U451" s="22"/>
      <c r="V451" s="22"/>
      <c r="W451" s="22"/>
      <c r="X451" s="22"/>
      <c r="Y451" s="22"/>
      <c r="Z451" s="22"/>
      <c r="AA451" s="49"/>
      <c r="AT451" s="6" t="s">
        <v>161</v>
      </c>
      <c r="AU451" s="6" t="s">
        <v>74</v>
      </c>
    </row>
    <row r="452" spans="2:51" s="6" customFormat="1" ht="15.75" customHeight="1">
      <c r="B452" s="129"/>
      <c r="C452" s="130"/>
      <c r="D452" s="130"/>
      <c r="E452" s="130"/>
      <c r="F452" s="195" t="s">
        <v>17</v>
      </c>
      <c r="G452" s="195"/>
      <c r="H452" s="195"/>
      <c r="I452" s="195"/>
      <c r="J452" s="130"/>
      <c r="K452" s="131">
        <v>1</v>
      </c>
      <c r="L452" s="130"/>
      <c r="M452" s="130"/>
      <c r="N452" s="130"/>
      <c r="O452" s="130"/>
      <c r="P452" s="130"/>
      <c r="Q452" s="130"/>
      <c r="R452" s="130"/>
      <c r="S452" s="132"/>
      <c r="T452" s="133"/>
      <c r="U452" s="130"/>
      <c r="V452" s="130"/>
      <c r="W452" s="130"/>
      <c r="X452" s="130"/>
      <c r="Y452" s="130"/>
      <c r="Z452" s="130"/>
      <c r="AA452" s="134"/>
      <c r="AT452" s="135" t="s">
        <v>163</v>
      </c>
      <c r="AU452" s="135" t="s">
        <v>74</v>
      </c>
      <c r="AV452" s="135" t="s">
        <v>74</v>
      </c>
      <c r="AW452" s="135" t="s">
        <v>129</v>
      </c>
      <c r="AX452" s="135" t="s">
        <v>17</v>
      </c>
      <c r="AY452" s="135" t="s">
        <v>153</v>
      </c>
    </row>
    <row r="453" spans="2:65" s="6" customFormat="1" ht="27" customHeight="1">
      <c r="B453" s="21"/>
      <c r="C453" s="143" t="s">
        <v>609</v>
      </c>
      <c r="D453" s="143" t="s">
        <v>345</v>
      </c>
      <c r="E453" s="144" t="s">
        <v>610</v>
      </c>
      <c r="F453" s="197" t="s">
        <v>611</v>
      </c>
      <c r="G453" s="197"/>
      <c r="H453" s="197"/>
      <c r="I453" s="197"/>
      <c r="J453" s="145" t="s">
        <v>517</v>
      </c>
      <c r="K453" s="146">
        <v>1</v>
      </c>
      <c r="L453" s="198"/>
      <c r="M453" s="198"/>
      <c r="N453" s="199">
        <f>ROUND($L$453*$K$453,2)</f>
        <v>0</v>
      </c>
      <c r="O453" s="199"/>
      <c r="P453" s="199"/>
      <c r="Q453" s="199"/>
      <c r="R453" s="114" t="s">
        <v>157</v>
      </c>
      <c r="S453" s="40"/>
      <c r="T453" s="117"/>
      <c r="U453" s="118" t="s">
        <v>36</v>
      </c>
      <c r="V453" s="22"/>
      <c r="W453" s="22"/>
      <c r="X453" s="119">
        <v>0.004</v>
      </c>
      <c r="Y453" s="119">
        <f>$X$453*$K$453</f>
        <v>0.004</v>
      </c>
      <c r="Z453" s="119">
        <v>0</v>
      </c>
      <c r="AA453" s="120">
        <f>$Z$453*$K$453</f>
        <v>0</v>
      </c>
      <c r="AR453" s="74" t="s">
        <v>239</v>
      </c>
      <c r="AT453" s="74" t="s">
        <v>345</v>
      </c>
      <c r="AU453" s="74" t="s">
        <v>74</v>
      </c>
      <c r="AY453" s="6" t="s">
        <v>153</v>
      </c>
      <c r="BE453" s="121">
        <f>IF($U$453="základní",$N$453,0)</f>
        <v>0</v>
      </c>
      <c r="BF453" s="121">
        <f>IF($U$453="snížená",$N$453,0)</f>
        <v>0</v>
      </c>
      <c r="BG453" s="121">
        <f>IF($U$453="zákl. přenesená",$N$453,0)</f>
        <v>0</v>
      </c>
      <c r="BH453" s="121">
        <f>IF($U$453="sníž. přenesená",$N$453,0)</f>
        <v>0</v>
      </c>
      <c r="BI453" s="121">
        <f>IF($U$453="nulová",$N$453,0)</f>
        <v>0</v>
      </c>
      <c r="BJ453" s="74" t="s">
        <v>17</v>
      </c>
      <c r="BK453" s="121">
        <f>ROUND($L$453*$K$453,2)</f>
        <v>0</v>
      </c>
      <c r="BL453" s="74" t="s">
        <v>158</v>
      </c>
      <c r="BM453" s="74" t="s">
        <v>612</v>
      </c>
    </row>
    <row r="454" spans="2:47" s="6" customFormat="1" ht="27" customHeight="1">
      <c r="B454" s="21"/>
      <c r="C454" s="22"/>
      <c r="D454" s="22"/>
      <c r="E454" s="22"/>
      <c r="F454" s="193" t="s">
        <v>613</v>
      </c>
      <c r="G454" s="193"/>
      <c r="H454" s="193"/>
      <c r="I454" s="193"/>
      <c r="J454" s="193"/>
      <c r="K454" s="193"/>
      <c r="L454" s="193"/>
      <c r="M454" s="193"/>
      <c r="N454" s="193"/>
      <c r="O454" s="193"/>
      <c r="P454" s="193"/>
      <c r="Q454" s="193"/>
      <c r="R454" s="193"/>
      <c r="S454" s="40"/>
      <c r="T454" s="122"/>
      <c r="U454" s="22"/>
      <c r="V454" s="22"/>
      <c r="W454" s="22"/>
      <c r="X454" s="22"/>
      <c r="Y454" s="22"/>
      <c r="Z454" s="22"/>
      <c r="AA454" s="49"/>
      <c r="AT454" s="6" t="s">
        <v>161</v>
      </c>
      <c r="AU454" s="6" t="s">
        <v>74</v>
      </c>
    </row>
    <row r="455" spans="2:51" s="6" customFormat="1" ht="15.75" customHeight="1">
      <c r="B455" s="129"/>
      <c r="C455" s="130"/>
      <c r="D455" s="130"/>
      <c r="E455" s="130"/>
      <c r="F455" s="195" t="s">
        <v>17</v>
      </c>
      <c r="G455" s="195"/>
      <c r="H455" s="195"/>
      <c r="I455" s="195"/>
      <c r="J455" s="130"/>
      <c r="K455" s="131">
        <v>1</v>
      </c>
      <c r="L455" s="130"/>
      <c r="M455" s="130"/>
      <c r="N455" s="130"/>
      <c r="O455" s="130"/>
      <c r="P455" s="130"/>
      <c r="Q455" s="130"/>
      <c r="R455" s="130"/>
      <c r="S455" s="132"/>
      <c r="T455" s="133"/>
      <c r="U455" s="130"/>
      <c r="V455" s="130"/>
      <c r="W455" s="130"/>
      <c r="X455" s="130"/>
      <c r="Y455" s="130"/>
      <c r="Z455" s="130"/>
      <c r="AA455" s="134"/>
      <c r="AT455" s="135" t="s">
        <v>163</v>
      </c>
      <c r="AU455" s="135" t="s">
        <v>74</v>
      </c>
      <c r="AV455" s="135" t="s">
        <v>74</v>
      </c>
      <c r="AW455" s="135" t="s">
        <v>129</v>
      </c>
      <c r="AX455" s="135" t="s">
        <v>17</v>
      </c>
      <c r="AY455" s="135" t="s">
        <v>153</v>
      </c>
    </row>
    <row r="456" spans="2:65" s="6" customFormat="1" ht="15.75" customHeight="1">
      <c r="B456" s="21"/>
      <c r="C456" s="143" t="s">
        <v>614</v>
      </c>
      <c r="D456" s="143" t="s">
        <v>345</v>
      </c>
      <c r="E456" s="144" t="s">
        <v>615</v>
      </c>
      <c r="F456" s="197" t="s">
        <v>616</v>
      </c>
      <c r="G456" s="197"/>
      <c r="H456" s="197"/>
      <c r="I456" s="197"/>
      <c r="J456" s="145" t="s">
        <v>517</v>
      </c>
      <c r="K456" s="146">
        <v>1</v>
      </c>
      <c r="L456" s="198"/>
      <c r="M456" s="198"/>
      <c r="N456" s="199">
        <f>ROUND($L$456*$K$456,2)</f>
        <v>0</v>
      </c>
      <c r="O456" s="199"/>
      <c r="P456" s="199"/>
      <c r="Q456" s="199"/>
      <c r="R456" s="114" t="s">
        <v>157</v>
      </c>
      <c r="S456" s="40"/>
      <c r="T456" s="117"/>
      <c r="U456" s="118" t="s">
        <v>36</v>
      </c>
      <c r="V456" s="22"/>
      <c r="W456" s="22"/>
      <c r="X456" s="119">
        <v>0.0031</v>
      </c>
      <c r="Y456" s="119">
        <f>$X$456*$K$456</f>
        <v>0.0031</v>
      </c>
      <c r="Z456" s="119">
        <v>0</v>
      </c>
      <c r="AA456" s="120">
        <f>$Z$456*$K$456</f>
        <v>0</v>
      </c>
      <c r="AR456" s="74" t="s">
        <v>239</v>
      </c>
      <c r="AT456" s="74" t="s">
        <v>345</v>
      </c>
      <c r="AU456" s="74" t="s">
        <v>74</v>
      </c>
      <c r="AY456" s="6" t="s">
        <v>153</v>
      </c>
      <c r="BE456" s="121">
        <f>IF($U$456="základní",$N$456,0)</f>
        <v>0</v>
      </c>
      <c r="BF456" s="121">
        <f>IF($U$456="snížená",$N$456,0)</f>
        <v>0</v>
      </c>
      <c r="BG456" s="121">
        <f>IF($U$456="zákl. přenesená",$N$456,0)</f>
        <v>0</v>
      </c>
      <c r="BH456" s="121">
        <f>IF($U$456="sníž. přenesená",$N$456,0)</f>
        <v>0</v>
      </c>
      <c r="BI456" s="121">
        <f>IF($U$456="nulová",$N$456,0)</f>
        <v>0</v>
      </c>
      <c r="BJ456" s="74" t="s">
        <v>17</v>
      </c>
      <c r="BK456" s="121">
        <f>ROUND($L$456*$K$456,2)</f>
        <v>0</v>
      </c>
      <c r="BL456" s="74" t="s">
        <v>158</v>
      </c>
      <c r="BM456" s="74" t="s">
        <v>617</v>
      </c>
    </row>
    <row r="457" spans="2:47" s="6" customFormat="1" ht="27" customHeight="1">
      <c r="B457" s="21"/>
      <c r="C457" s="22"/>
      <c r="D457" s="22"/>
      <c r="E457" s="22"/>
      <c r="F457" s="193" t="s">
        <v>618</v>
      </c>
      <c r="G457" s="193"/>
      <c r="H457" s="193"/>
      <c r="I457" s="193"/>
      <c r="J457" s="193"/>
      <c r="K457" s="193"/>
      <c r="L457" s="193"/>
      <c r="M457" s="193"/>
      <c r="N457" s="193"/>
      <c r="O457" s="193"/>
      <c r="P457" s="193"/>
      <c r="Q457" s="193"/>
      <c r="R457" s="193"/>
      <c r="S457" s="40"/>
      <c r="T457" s="122"/>
      <c r="U457" s="22"/>
      <c r="V457" s="22"/>
      <c r="W457" s="22"/>
      <c r="X457" s="22"/>
      <c r="Y457" s="22"/>
      <c r="Z457" s="22"/>
      <c r="AA457" s="49"/>
      <c r="AT457" s="6" t="s">
        <v>161</v>
      </c>
      <c r="AU457" s="6" t="s">
        <v>74</v>
      </c>
    </row>
    <row r="458" spans="2:51" s="6" customFormat="1" ht="15.75" customHeight="1">
      <c r="B458" s="129"/>
      <c r="C458" s="130"/>
      <c r="D458" s="130"/>
      <c r="E458" s="130"/>
      <c r="F458" s="195" t="s">
        <v>619</v>
      </c>
      <c r="G458" s="195"/>
      <c r="H458" s="195"/>
      <c r="I458" s="195"/>
      <c r="J458" s="130"/>
      <c r="K458" s="131">
        <v>1</v>
      </c>
      <c r="L458" s="130"/>
      <c r="M458" s="130"/>
      <c r="N458" s="130"/>
      <c r="O458" s="130"/>
      <c r="P458" s="130"/>
      <c r="Q458" s="130"/>
      <c r="R458" s="130"/>
      <c r="S458" s="132"/>
      <c r="T458" s="133"/>
      <c r="U458" s="130"/>
      <c r="V458" s="130"/>
      <c r="W458" s="130"/>
      <c r="X458" s="130"/>
      <c r="Y458" s="130"/>
      <c r="Z458" s="130"/>
      <c r="AA458" s="134"/>
      <c r="AT458" s="135" t="s">
        <v>163</v>
      </c>
      <c r="AU458" s="135" t="s">
        <v>74</v>
      </c>
      <c r="AV458" s="135" t="s">
        <v>74</v>
      </c>
      <c r="AW458" s="135" t="s">
        <v>129</v>
      </c>
      <c r="AX458" s="135" t="s">
        <v>17</v>
      </c>
      <c r="AY458" s="135" t="s">
        <v>153</v>
      </c>
    </row>
    <row r="459" spans="2:65" s="6" customFormat="1" ht="15.75" customHeight="1">
      <c r="B459" s="21"/>
      <c r="C459" s="143" t="s">
        <v>620</v>
      </c>
      <c r="D459" s="143" t="s">
        <v>345</v>
      </c>
      <c r="E459" s="144" t="s">
        <v>621</v>
      </c>
      <c r="F459" s="197" t="s">
        <v>622</v>
      </c>
      <c r="G459" s="197"/>
      <c r="H459" s="197"/>
      <c r="I459" s="197"/>
      <c r="J459" s="145" t="s">
        <v>517</v>
      </c>
      <c r="K459" s="146">
        <v>2</v>
      </c>
      <c r="L459" s="198"/>
      <c r="M459" s="198"/>
      <c r="N459" s="199">
        <f>ROUND($L$459*$K$459,2)</f>
        <v>0</v>
      </c>
      <c r="O459" s="199"/>
      <c r="P459" s="199"/>
      <c r="Q459" s="199"/>
      <c r="R459" s="114" t="s">
        <v>157</v>
      </c>
      <c r="S459" s="40"/>
      <c r="T459" s="117"/>
      <c r="U459" s="118" t="s">
        <v>36</v>
      </c>
      <c r="V459" s="22"/>
      <c r="W459" s="22"/>
      <c r="X459" s="119">
        <v>0.003</v>
      </c>
      <c r="Y459" s="119">
        <f>$X$459*$K$459</f>
        <v>0.006</v>
      </c>
      <c r="Z459" s="119">
        <v>0</v>
      </c>
      <c r="AA459" s="120">
        <f>$Z$459*$K$459</f>
        <v>0</v>
      </c>
      <c r="AR459" s="74" t="s">
        <v>239</v>
      </c>
      <c r="AT459" s="74" t="s">
        <v>345</v>
      </c>
      <c r="AU459" s="74" t="s">
        <v>74</v>
      </c>
      <c r="AY459" s="6" t="s">
        <v>153</v>
      </c>
      <c r="BE459" s="121">
        <f>IF($U$459="základní",$N$459,0)</f>
        <v>0</v>
      </c>
      <c r="BF459" s="121">
        <f>IF($U$459="snížená",$N$459,0)</f>
        <v>0</v>
      </c>
      <c r="BG459" s="121">
        <f>IF($U$459="zákl. přenesená",$N$459,0)</f>
        <v>0</v>
      </c>
      <c r="BH459" s="121">
        <f>IF($U$459="sníž. přenesená",$N$459,0)</f>
        <v>0</v>
      </c>
      <c r="BI459" s="121">
        <f>IF($U$459="nulová",$N$459,0)</f>
        <v>0</v>
      </c>
      <c r="BJ459" s="74" t="s">
        <v>17</v>
      </c>
      <c r="BK459" s="121">
        <f>ROUND($L$459*$K$459,2)</f>
        <v>0</v>
      </c>
      <c r="BL459" s="74" t="s">
        <v>158</v>
      </c>
      <c r="BM459" s="74" t="s">
        <v>623</v>
      </c>
    </row>
    <row r="460" spans="2:47" s="6" customFormat="1" ht="27" customHeight="1">
      <c r="B460" s="21"/>
      <c r="C460" s="22"/>
      <c r="D460" s="22"/>
      <c r="E460" s="22"/>
      <c r="F460" s="193" t="s">
        <v>624</v>
      </c>
      <c r="G460" s="193"/>
      <c r="H460" s="193"/>
      <c r="I460" s="193"/>
      <c r="J460" s="193"/>
      <c r="K460" s="193"/>
      <c r="L460" s="193"/>
      <c r="M460" s="193"/>
      <c r="N460" s="193"/>
      <c r="O460" s="193"/>
      <c r="P460" s="193"/>
      <c r="Q460" s="193"/>
      <c r="R460" s="193"/>
      <c r="S460" s="40"/>
      <c r="T460" s="122"/>
      <c r="U460" s="22"/>
      <c r="V460" s="22"/>
      <c r="W460" s="22"/>
      <c r="X460" s="22"/>
      <c r="Y460" s="22"/>
      <c r="Z460" s="22"/>
      <c r="AA460" s="49"/>
      <c r="AT460" s="6" t="s">
        <v>161</v>
      </c>
      <c r="AU460" s="6" t="s">
        <v>74</v>
      </c>
    </row>
    <row r="461" spans="2:51" s="6" customFormat="1" ht="15.75" customHeight="1">
      <c r="B461" s="129"/>
      <c r="C461" s="130"/>
      <c r="D461" s="130"/>
      <c r="E461" s="130"/>
      <c r="F461" s="195" t="s">
        <v>625</v>
      </c>
      <c r="G461" s="195"/>
      <c r="H461" s="195"/>
      <c r="I461" s="195"/>
      <c r="J461" s="130"/>
      <c r="K461" s="131">
        <v>2</v>
      </c>
      <c r="L461" s="130"/>
      <c r="M461" s="130"/>
      <c r="N461" s="130"/>
      <c r="O461" s="130"/>
      <c r="P461" s="130"/>
      <c r="Q461" s="130"/>
      <c r="R461" s="130"/>
      <c r="S461" s="132"/>
      <c r="T461" s="133"/>
      <c r="U461" s="130"/>
      <c r="V461" s="130"/>
      <c r="W461" s="130"/>
      <c r="X461" s="130"/>
      <c r="Y461" s="130"/>
      <c r="Z461" s="130"/>
      <c r="AA461" s="134"/>
      <c r="AT461" s="135" t="s">
        <v>163</v>
      </c>
      <c r="AU461" s="135" t="s">
        <v>74</v>
      </c>
      <c r="AV461" s="135" t="s">
        <v>74</v>
      </c>
      <c r="AW461" s="135" t="s">
        <v>129</v>
      </c>
      <c r="AX461" s="135" t="s">
        <v>17</v>
      </c>
      <c r="AY461" s="135" t="s">
        <v>153</v>
      </c>
    </row>
    <row r="462" spans="2:65" s="6" customFormat="1" ht="27" customHeight="1">
      <c r="B462" s="21"/>
      <c r="C462" s="112" t="s">
        <v>626</v>
      </c>
      <c r="D462" s="112" t="s">
        <v>154</v>
      </c>
      <c r="E462" s="113" t="s">
        <v>627</v>
      </c>
      <c r="F462" s="190" t="s">
        <v>628</v>
      </c>
      <c r="G462" s="190"/>
      <c r="H462" s="190"/>
      <c r="I462" s="190"/>
      <c r="J462" s="115" t="s">
        <v>517</v>
      </c>
      <c r="K462" s="116">
        <v>7</v>
      </c>
      <c r="L462" s="191"/>
      <c r="M462" s="191"/>
      <c r="N462" s="192">
        <f>ROUND($L$462*$K$462,2)</f>
        <v>0</v>
      </c>
      <c r="O462" s="192"/>
      <c r="P462" s="192"/>
      <c r="Q462" s="192"/>
      <c r="R462" s="114" t="s">
        <v>157</v>
      </c>
      <c r="S462" s="40"/>
      <c r="T462" s="117"/>
      <c r="U462" s="118" t="s">
        <v>36</v>
      </c>
      <c r="V462" s="22"/>
      <c r="W462" s="22"/>
      <c r="X462" s="119">
        <v>0.10941</v>
      </c>
      <c r="Y462" s="119">
        <f>$X$462*$K$462</f>
        <v>0.7658699999999999</v>
      </c>
      <c r="Z462" s="119">
        <v>0</v>
      </c>
      <c r="AA462" s="120">
        <f>$Z$462*$K$462</f>
        <v>0</v>
      </c>
      <c r="AR462" s="74" t="s">
        <v>158</v>
      </c>
      <c r="AT462" s="74" t="s">
        <v>154</v>
      </c>
      <c r="AU462" s="74" t="s">
        <v>74</v>
      </c>
      <c r="AY462" s="6" t="s">
        <v>153</v>
      </c>
      <c r="BE462" s="121">
        <f>IF($U$462="základní",$N$462,0)</f>
        <v>0</v>
      </c>
      <c r="BF462" s="121">
        <f>IF($U$462="snížená",$N$462,0)</f>
        <v>0</v>
      </c>
      <c r="BG462" s="121">
        <f>IF($U$462="zákl. přenesená",$N$462,0)</f>
        <v>0</v>
      </c>
      <c r="BH462" s="121">
        <f>IF($U$462="sníž. přenesená",$N$462,0)</f>
        <v>0</v>
      </c>
      <c r="BI462" s="121">
        <f>IF($U$462="nulová",$N$462,0)</f>
        <v>0</v>
      </c>
      <c r="BJ462" s="74" t="s">
        <v>17</v>
      </c>
      <c r="BK462" s="121">
        <f>ROUND($L$462*$K$462,2)</f>
        <v>0</v>
      </c>
      <c r="BL462" s="74" t="s">
        <v>158</v>
      </c>
      <c r="BM462" s="74" t="s">
        <v>629</v>
      </c>
    </row>
    <row r="463" spans="2:47" s="6" customFormat="1" ht="16.5" customHeight="1">
      <c r="B463" s="21"/>
      <c r="C463" s="22"/>
      <c r="D463" s="22"/>
      <c r="E463" s="22"/>
      <c r="F463" s="193" t="s">
        <v>630</v>
      </c>
      <c r="G463" s="193"/>
      <c r="H463" s="193"/>
      <c r="I463" s="193"/>
      <c r="J463" s="193"/>
      <c r="K463" s="193"/>
      <c r="L463" s="193"/>
      <c r="M463" s="193"/>
      <c r="N463" s="193"/>
      <c r="O463" s="193"/>
      <c r="P463" s="193"/>
      <c r="Q463" s="193"/>
      <c r="R463" s="193"/>
      <c r="S463" s="40"/>
      <c r="T463" s="122"/>
      <c r="U463" s="22"/>
      <c r="V463" s="22"/>
      <c r="W463" s="22"/>
      <c r="X463" s="22"/>
      <c r="Y463" s="22"/>
      <c r="Z463" s="22"/>
      <c r="AA463" s="49"/>
      <c r="AT463" s="6" t="s">
        <v>161</v>
      </c>
      <c r="AU463" s="6" t="s">
        <v>74</v>
      </c>
    </row>
    <row r="464" spans="2:51" s="6" customFormat="1" ht="15.75" customHeight="1">
      <c r="B464" s="123"/>
      <c r="C464" s="124"/>
      <c r="D464" s="124"/>
      <c r="E464" s="124"/>
      <c r="F464" s="194" t="s">
        <v>592</v>
      </c>
      <c r="G464" s="194"/>
      <c r="H464" s="194"/>
      <c r="I464" s="19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5"/>
      <c r="T464" s="126"/>
      <c r="U464" s="124"/>
      <c r="V464" s="124"/>
      <c r="W464" s="124"/>
      <c r="X464" s="124"/>
      <c r="Y464" s="124"/>
      <c r="Z464" s="124"/>
      <c r="AA464" s="127"/>
      <c r="AT464" s="128" t="s">
        <v>163</v>
      </c>
      <c r="AU464" s="128" t="s">
        <v>74</v>
      </c>
      <c r="AV464" s="128" t="s">
        <v>17</v>
      </c>
      <c r="AW464" s="128" t="s">
        <v>129</v>
      </c>
      <c r="AX464" s="128" t="s">
        <v>66</v>
      </c>
      <c r="AY464" s="128" t="s">
        <v>153</v>
      </c>
    </row>
    <row r="465" spans="2:51" s="6" customFormat="1" ht="15.75" customHeight="1">
      <c r="B465" s="129"/>
      <c r="C465" s="130"/>
      <c r="D465" s="130"/>
      <c r="E465" s="130"/>
      <c r="F465" s="195" t="s">
        <v>17</v>
      </c>
      <c r="G465" s="195"/>
      <c r="H465" s="195"/>
      <c r="I465" s="195"/>
      <c r="J465" s="130"/>
      <c r="K465" s="131">
        <v>1</v>
      </c>
      <c r="L465" s="130"/>
      <c r="M465" s="130"/>
      <c r="N465" s="130"/>
      <c r="O465" s="130"/>
      <c r="P465" s="130"/>
      <c r="Q465" s="130"/>
      <c r="R465" s="130"/>
      <c r="S465" s="132"/>
      <c r="T465" s="133"/>
      <c r="U465" s="130"/>
      <c r="V465" s="130"/>
      <c r="W465" s="130"/>
      <c r="X465" s="130"/>
      <c r="Y465" s="130"/>
      <c r="Z465" s="130"/>
      <c r="AA465" s="134"/>
      <c r="AT465" s="135" t="s">
        <v>163</v>
      </c>
      <c r="AU465" s="135" t="s">
        <v>74</v>
      </c>
      <c r="AV465" s="135" t="s">
        <v>74</v>
      </c>
      <c r="AW465" s="135" t="s">
        <v>129</v>
      </c>
      <c r="AX465" s="135" t="s">
        <v>66</v>
      </c>
      <c r="AY465" s="135" t="s">
        <v>153</v>
      </c>
    </row>
    <row r="466" spans="2:51" s="6" customFormat="1" ht="15.75" customHeight="1">
      <c r="B466" s="123"/>
      <c r="C466" s="124"/>
      <c r="D466" s="124"/>
      <c r="E466" s="124"/>
      <c r="F466" s="194" t="s">
        <v>594</v>
      </c>
      <c r="G466" s="194"/>
      <c r="H466" s="194"/>
      <c r="I466" s="19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5"/>
      <c r="T466" s="126"/>
      <c r="U466" s="124"/>
      <c r="V466" s="124"/>
      <c r="W466" s="124"/>
      <c r="X466" s="124"/>
      <c r="Y466" s="124"/>
      <c r="Z466" s="124"/>
      <c r="AA466" s="127"/>
      <c r="AT466" s="128" t="s">
        <v>163</v>
      </c>
      <c r="AU466" s="128" t="s">
        <v>74</v>
      </c>
      <c r="AV466" s="128" t="s">
        <v>17</v>
      </c>
      <c r="AW466" s="128" t="s">
        <v>129</v>
      </c>
      <c r="AX466" s="128" t="s">
        <v>66</v>
      </c>
      <c r="AY466" s="128" t="s">
        <v>153</v>
      </c>
    </row>
    <row r="467" spans="2:51" s="6" customFormat="1" ht="15.75" customHeight="1">
      <c r="B467" s="129"/>
      <c r="C467" s="130"/>
      <c r="D467" s="130"/>
      <c r="E467" s="130"/>
      <c r="F467" s="195" t="s">
        <v>17</v>
      </c>
      <c r="G467" s="195"/>
      <c r="H467" s="195"/>
      <c r="I467" s="195"/>
      <c r="J467" s="130"/>
      <c r="K467" s="131">
        <v>1</v>
      </c>
      <c r="L467" s="130"/>
      <c r="M467" s="130"/>
      <c r="N467" s="130"/>
      <c r="O467" s="130"/>
      <c r="P467" s="130"/>
      <c r="Q467" s="130"/>
      <c r="R467" s="130"/>
      <c r="S467" s="132"/>
      <c r="T467" s="133"/>
      <c r="U467" s="130"/>
      <c r="V467" s="130"/>
      <c r="W467" s="130"/>
      <c r="X467" s="130"/>
      <c r="Y467" s="130"/>
      <c r="Z467" s="130"/>
      <c r="AA467" s="134"/>
      <c r="AT467" s="135" t="s">
        <v>163</v>
      </c>
      <c r="AU467" s="135" t="s">
        <v>74</v>
      </c>
      <c r="AV467" s="135" t="s">
        <v>74</v>
      </c>
      <c r="AW467" s="135" t="s">
        <v>129</v>
      </c>
      <c r="AX467" s="135" t="s">
        <v>66</v>
      </c>
      <c r="AY467" s="135" t="s">
        <v>153</v>
      </c>
    </row>
    <row r="468" spans="2:51" s="6" customFormat="1" ht="15.75" customHeight="1">
      <c r="B468" s="123"/>
      <c r="C468" s="124"/>
      <c r="D468" s="124"/>
      <c r="E468" s="124"/>
      <c r="F468" s="194" t="s">
        <v>595</v>
      </c>
      <c r="G468" s="194"/>
      <c r="H468" s="194"/>
      <c r="I468" s="19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5"/>
      <c r="T468" s="126"/>
      <c r="U468" s="124"/>
      <c r="V468" s="124"/>
      <c r="W468" s="124"/>
      <c r="X468" s="124"/>
      <c r="Y468" s="124"/>
      <c r="Z468" s="124"/>
      <c r="AA468" s="127"/>
      <c r="AT468" s="128" t="s">
        <v>163</v>
      </c>
      <c r="AU468" s="128" t="s">
        <v>74</v>
      </c>
      <c r="AV468" s="128" t="s">
        <v>17</v>
      </c>
      <c r="AW468" s="128" t="s">
        <v>129</v>
      </c>
      <c r="AX468" s="128" t="s">
        <v>66</v>
      </c>
      <c r="AY468" s="128" t="s">
        <v>153</v>
      </c>
    </row>
    <row r="469" spans="2:51" s="6" customFormat="1" ht="15.75" customHeight="1">
      <c r="B469" s="129"/>
      <c r="C469" s="130"/>
      <c r="D469" s="130"/>
      <c r="E469" s="130"/>
      <c r="F469" s="195" t="s">
        <v>17</v>
      </c>
      <c r="G469" s="195"/>
      <c r="H469" s="195"/>
      <c r="I469" s="195"/>
      <c r="J469" s="130"/>
      <c r="K469" s="131">
        <v>1</v>
      </c>
      <c r="L469" s="130"/>
      <c r="M469" s="130"/>
      <c r="N469" s="130"/>
      <c r="O469" s="130"/>
      <c r="P469" s="130"/>
      <c r="Q469" s="130"/>
      <c r="R469" s="130"/>
      <c r="S469" s="132"/>
      <c r="T469" s="133"/>
      <c r="U469" s="130"/>
      <c r="V469" s="130"/>
      <c r="W469" s="130"/>
      <c r="X469" s="130"/>
      <c r="Y469" s="130"/>
      <c r="Z469" s="130"/>
      <c r="AA469" s="134"/>
      <c r="AT469" s="135" t="s">
        <v>163</v>
      </c>
      <c r="AU469" s="135" t="s">
        <v>74</v>
      </c>
      <c r="AV469" s="135" t="s">
        <v>74</v>
      </c>
      <c r="AW469" s="135" t="s">
        <v>129</v>
      </c>
      <c r="AX469" s="135" t="s">
        <v>66</v>
      </c>
      <c r="AY469" s="135" t="s">
        <v>153</v>
      </c>
    </row>
    <row r="470" spans="2:51" s="6" customFormat="1" ht="15.75" customHeight="1">
      <c r="B470" s="129"/>
      <c r="C470" s="130"/>
      <c r="D470" s="130"/>
      <c r="E470" s="130"/>
      <c r="F470" s="195" t="s">
        <v>596</v>
      </c>
      <c r="G470" s="195"/>
      <c r="H470" s="195"/>
      <c r="I470" s="195"/>
      <c r="J470" s="130"/>
      <c r="K470" s="131">
        <v>2</v>
      </c>
      <c r="L470" s="130"/>
      <c r="M470" s="130"/>
      <c r="N470" s="130"/>
      <c r="O470" s="130"/>
      <c r="P470" s="130"/>
      <c r="Q470" s="130"/>
      <c r="R470" s="130"/>
      <c r="S470" s="132"/>
      <c r="T470" s="133"/>
      <c r="U470" s="130"/>
      <c r="V470" s="130"/>
      <c r="W470" s="130"/>
      <c r="X470" s="130"/>
      <c r="Y470" s="130"/>
      <c r="Z470" s="130"/>
      <c r="AA470" s="134"/>
      <c r="AT470" s="135" t="s">
        <v>163</v>
      </c>
      <c r="AU470" s="135" t="s">
        <v>74</v>
      </c>
      <c r="AV470" s="135" t="s">
        <v>74</v>
      </c>
      <c r="AW470" s="135" t="s">
        <v>129</v>
      </c>
      <c r="AX470" s="135" t="s">
        <v>66</v>
      </c>
      <c r="AY470" s="135" t="s">
        <v>153</v>
      </c>
    </row>
    <row r="471" spans="2:51" s="6" customFormat="1" ht="15.75" customHeight="1">
      <c r="B471" s="129"/>
      <c r="C471" s="130"/>
      <c r="D471" s="130"/>
      <c r="E471" s="130"/>
      <c r="F471" s="195"/>
      <c r="G471" s="195"/>
      <c r="H471" s="195"/>
      <c r="I471" s="195"/>
      <c r="J471" s="130"/>
      <c r="K471" s="131">
        <v>0</v>
      </c>
      <c r="L471" s="130"/>
      <c r="M471" s="130"/>
      <c r="N471" s="130"/>
      <c r="O471" s="130"/>
      <c r="P471" s="130"/>
      <c r="Q471" s="130"/>
      <c r="R471" s="130"/>
      <c r="S471" s="132"/>
      <c r="T471" s="133"/>
      <c r="U471" s="130"/>
      <c r="V471" s="130"/>
      <c r="W471" s="130"/>
      <c r="X471" s="130"/>
      <c r="Y471" s="130"/>
      <c r="Z471" s="130"/>
      <c r="AA471" s="134"/>
      <c r="AT471" s="135" t="s">
        <v>163</v>
      </c>
      <c r="AU471" s="135" t="s">
        <v>74</v>
      </c>
      <c r="AV471" s="135" t="s">
        <v>74</v>
      </c>
      <c r="AW471" s="135" t="s">
        <v>129</v>
      </c>
      <c r="AX471" s="135" t="s">
        <v>66</v>
      </c>
      <c r="AY471" s="135" t="s">
        <v>153</v>
      </c>
    </row>
    <row r="472" spans="2:51" s="6" customFormat="1" ht="15.75" customHeight="1">
      <c r="B472" s="129"/>
      <c r="C472" s="130"/>
      <c r="D472" s="130"/>
      <c r="E472" s="130"/>
      <c r="F472" s="195" t="s">
        <v>597</v>
      </c>
      <c r="G472" s="195"/>
      <c r="H472" s="195"/>
      <c r="I472" s="195"/>
      <c r="J472" s="130"/>
      <c r="K472" s="131">
        <v>2</v>
      </c>
      <c r="L472" s="130"/>
      <c r="M472" s="130"/>
      <c r="N472" s="130"/>
      <c r="O472" s="130"/>
      <c r="P472" s="130"/>
      <c r="Q472" s="130"/>
      <c r="R472" s="130"/>
      <c r="S472" s="132"/>
      <c r="T472" s="133"/>
      <c r="U472" s="130"/>
      <c r="V472" s="130"/>
      <c r="W472" s="130"/>
      <c r="X472" s="130"/>
      <c r="Y472" s="130"/>
      <c r="Z472" s="130"/>
      <c r="AA472" s="134"/>
      <c r="AT472" s="135" t="s">
        <v>163</v>
      </c>
      <c r="AU472" s="135" t="s">
        <v>74</v>
      </c>
      <c r="AV472" s="135" t="s">
        <v>74</v>
      </c>
      <c r="AW472" s="135" t="s">
        <v>129</v>
      </c>
      <c r="AX472" s="135" t="s">
        <v>66</v>
      </c>
      <c r="AY472" s="135" t="s">
        <v>153</v>
      </c>
    </row>
    <row r="473" spans="2:51" s="6" customFormat="1" ht="15.75" customHeight="1">
      <c r="B473" s="129"/>
      <c r="C473" s="130"/>
      <c r="D473" s="130"/>
      <c r="E473" s="130"/>
      <c r="F473" s="195"/>
      <c r="G473" s="195"/>
      <c r="H473" s="195"/>
      <c r="I473" s="195"/>
      <c r="J473" s="130"/>
      <c r="K473" s="131">
        <v>0</v>
      </c>
      <c r="L473" s="130"/>
      <c r="M473" s="130"/>
      <c r="N473" s="130"/>
      <c r="O473" s="130"/>
      <c r="P473" s="130"/>
      <c r="Q473" s="130"/>
      <c r="R473" s="130"/>
      <c r="S473" s="132"/>
      <c r="T473" s="133"/>
      <c r="U473" s="130"/>
      <c r="V473" s="130"/>
      <c r="W473" s="130"/>
      <c r="X473" s="130"/>
      <c r="Y473" s="130"/>
      <c r="Z473" s="130"/>
      <c r="AA473" s="134"/>
      <c r="AT473" s="135" t="s">
        <v>163</v>
      </c>
      <c r="AU473" s="135" t="s">
        <v>74</v>
      </c>
      <c r="AV473" s="135" t="s">
        <v>74</v>
      </c>
      <c r="AW473" s="135" t="s">
        <v>129</v>
      </c>
      <c r="AX473" s="135" t="s">
        <v>66</v>
      </c>
      <c r="AY473" s="135" t="s">
        <v>153</v>
      </c>
    </row>
    <row r="474" spans="2:51" s="6" customFormat="1" ht="15.75" customHeight="1">
      <c r="B474" s="136"/>
      <c r="C474" s="137"/>
      <c r="D474" s="137"/>
      <c r="E474" s="137"/>
      <c r="F474" s="196" t="s">
        <v>169</v>
      </c>
      <c r="G474" s="196"/>
      <c r="H474" s="196"/>
      <c r="I474" s="196"/>
      <c r="J474" s="137"/>
      <c r="K474" s="138">
        <v>7</v>
      </c>
      <c r="L474" s="137"/>
      <c r="M474" s="137"/>
      <c r="N474" s="137"/>
      <c r="O474" s="137"/>
      <c r="P474" s="137"/>
      <c r="Q474" s="137"/>
      <c r="R474" s="137"/>
      <c r="S474" s="139"/>
      <c r="T474" s="140"/>
      <c r="U474" s="137"/>
      <c r="V474" s="137"/>
      <c r="W474" s="137"/>
      <c r="X474" s="137"/>
      <c r="Y474" s="137"/>
      <c r="Z474" s="137"/>
      <c r="AA474" s="141"/>
      <c r="AT474" s="142" t="s">
        <v>163</v>
      </c>
      <c r="AU474" s="142" t="s">
        <v>74</v>
      </c>
      <c r="AV474" s="142" t="s">
        <v>158</v>
      </c>
      <c r="AW474" s="142" t="s">
        <v>129</v>
      </c>
      <c r="AX474" s="142" t="s">
        <v>17</v>
      </c>
      <c r="AY474" s="142" t="s">
        <v>153</v>
      </c>
    </row>
    <row r="475" spans="2:65" s="6" customFormat="1" ht="15.75" customHeight="1">
      <c r="B475" s="21"/>
      <c r="C475" s="143" t="s">
        <v>631</v>
      </c>
      <c r="D475" s="143" t="s">
        <v>345</v>
      </c>
      <c r="E475" s="144" t="s">
        <v>632</v>
      </c>
      <c r="F475" s="197" t="s">
        <v>633</v>
      </c>
      <c r="G475" s="197"/>
      <c r="H475" s="197"/>
      <c r="I475" s="197"/>
      <c r="J475" s="145" t="s">
        <v>517</v>
      </c>
      <c r="K475" s="146">
        <v>5</v>
      </c>
      <c r="L475" s="198"/>
      <c r="M475" s="198"/>
      <c r="N475" s="199">
        <f>ROUND($L$475*$K$475,2)</f>
        <v>0</v>
      </c>
      <c r="O475" s="199"/>
      <c r="P475" s="199"/>
      <c r="Q475" s="199"/>
      <c r="R475" s="114" t="s">
        <v>157</v>
      </c>
      <c r="S475" s="40"/>
      <c r="T475" s="117"/>
      <c r="U475" s="118" t="s">
        <v>36</v>
      </c>
      <c r="V475" s="22"/>
      <c r="W475" s="22"/>
      <c r="X475" s="119">
        <v>0.0065</v>
      </c>
      <c r="Y475" s="119">
        <f>$X$475*$K$475</f>
        <v>0.0325</v>
      </c>
      <c r="Z475" s="119">
        <v>0</v>
      </c>
      <c r="AA475" s="120">
        <f>$Z$475*$K$475</f>
        <v>0</v>
      </c>
      <c r="AR475" s="74" t="s">
        <v>239</v>
      </c>
      <c r="AT475" s="74" t="s">
        <v>345</v>
      </c>
      <c r="AU475" s="74" t="s">
        <v>74</v>
      </c>
      <c r="AY475" s="6" t="s">
        <v>153</v>
      </c>
      <c r="BE475" s="121">
        <f>IF($U$475="základní",$N$475,0)</f>
        <v>0</v>
      </c>
      <c r="BF475" s="121">
        <f>IF($U$475="snížená",$N$475,0)</f>
        <v>0</v>
      </c>
      <c r="BG475" s="121">
        <f>IF($U$475="zákl. přenesená",$N$475,0)</f>
        <v>0</v>
      </c>
      <c r="BH475" s="121">
        <f>IF($U$475="sníž. přenesená",$N$475,0)</f>
        <v>0</v>
      </c>
      <c r="BI475" s="121">
        <f>IF($U$475="nulová",$N$475,0)</f>
        <v>0</v>
      </c>
      <c r="BJ475" s="74" t="s">
        <v>17</v>
      </c>
      <c r="BK475" s="121">
        <f>ROUND($L$475*$K$475,2)</f>
        <v>0</v>
      </c>
      <c r="BL475" s="74" t="s">
        <v>158</v>
      </c>
      <c r="BM475" s="74" t="s">
        <v>634</v>
      </c>
    </row>
    <row r="476" spans="2:47" s="6" customFormat="1" ht="16.5" customHeight="1">
      <c r="B476" s="21"/>
      <c r="C476" s="22"/>
      <c r="D476" s="22"/>
      <c r="E476" s="22"/>
      <c r="F476" s="193" t="s">
        <v>635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40"/>
      <c r="T476" s="122"/>
      <c r="U476" s="22"/>
      <c r="V476" s="22"/>
      <c r="W476" s="22"/>
      <c r="X476" s="22"/>
      <c r="Y476" s="22"/>
      <c r="Z476" s="22"/>
      <c r="AA476" s="49"/>
      <c r="AT476" s="6" t="s">
        <v>161</v>
      </c>
      <c r="AU476" s="6" t="s">
        <v>74</v>
      </c>
    </row>
    <row r="477" spans="2:51" s="6" customFormat="1" ht="15.75" customHeight="1">
      <c r="B477" s="123"/>
      <c r="C477" s="124"/>
      <c r="D477" s="124"/>
      <c r="E477" s="124"/>
      <c r="F477" s="194" t="s">
        <v>592</v>
      </c>
      <c r="G477" s="194"/>
      <c r="H477" s="194"/>
      <c r="I477" s="19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5"/>
      <c r="T477" s="126"/>
      <c r="U477" s="124"/>
      <c r="V477" s="124"/>
      <c r="W477" s="124"/>
      <c r="X477" s="124"/>
      <c r="Y477" s="124"/>
      <c r="Z477" s="124"/>
      <c r="AA477" s="127"/>
      <c r="AT477" s="128" t="s">
        <v>163</v>
      </c>
      <c r="AU477" s="128" t="s">
        <v>74</v>
      </c>
      <c r="AV477" s="128" t="s">
        <v>17</v>
      </c>
      <c r="AW477" s="128" t="s">
        <v>129</v>
      </c>
      <c r="AX477" s="128" t="s">
        <v>66</v>
      </c>
      <c r="AY477" s="128" t="s">
        <v>153</v>
      </c>
    </row>
    <row r="478" spans="2:51" s="6" customFormat="1" ht="15.75" customHeight="1">
      <c r="B478" s="129"/>
      <c r="C478" s="130"/>
      <c r="D478" s="130"/>
      <c r="E478" s="130"/>
      <c r="F478" s="195" t="s">
        <v>17</v>
      </c>
      <c r="G478" s="195"/>
      <c r="H478" s="195"/>
      <c r="I478" s="195"/>
      <c r="J478" s="130"/>
      <c r="K478" s="131">
        <v>1</v>
      </c>
      <c r="L478" s="130"/>
      <c r="M478" s="130"/>
      <c r="N478" s="130"/>
      <c r="O478" s="130"/>
      <c r="P478" s="130"/>
      <c r="Q478" s="130"/>
      <c r="R478" s="130"/>
      <c r="S478" s="132"/>
      <c r="T478" s="133"/>
      <c r="U478" s="130"/>
      <c r="V478" s="130"/>
      <c r="W478" s="130"/>
      <c r="X478" s="130"/>
      <c r="Y478" s="130"/>
      <c r="Z478" s="130"/>
      <c r="AA478" s="134"/>
      <c r="AT478" s="135" t="s">
        <v>163</v>
      </c>
      <c r="AU478" s="135" t="s">
        <v>74</v>
      </c>
      <c r="AV478" s="135" t="s">
        <v>74</v>
      </c>
      <c r="AW478" s="135" t="s">
        <v>129</v>
      </c>
      <c r="AX478" s="135" t="s">
        <v>66</v>
      </c>
      <c r="AY478" s="135" t="s">
        <v>153</v>
      </c>
    </row>
    <row r="479" spans="2:51" s="6" customFormat="1" ht="15.75" customHeight="1">
      <c r="B479" s="123"/>
      <c r="C479" s="124"/>
      <c r="D479" s="124"/>
      <c r="E479" s="124"/>
      <c r="F479" s="194" t="s">
        <v>594</v>
      </c>
      <c r="G479" s="194"/>
      <c r="H479" s="194"/>
      <c r="I479" s="19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5"/>
      <c r="T479" s="126"/>
      <c r="U479" s="124"/>
      <c r="V479" s="124"/>
      <c r="W479" s="124"/>
      <c r="X479" s="124"/>
      <c r="Y479" s="124"/>
      <c r="Z479" s="124"/>
      <c r="AA479" s="127"/>
      <c r="AT479" s="128" t="s">
        <v>163</v>
      </c>
      <c r="AU479" s="128" t="s">
        <v>74</v>
      </c>
      <c r="AV479" s="128" t="s">
        <v>17</v>
      </c>
      <c r="AW479" s="128" t="s">
        <v>129</v>
      </c>
      <c r="AX479" s="128" t="s">
        <v>66</v>
      </c>
      <c r="AY479" s="128" t="s">
        <v>153</v>
      </c>
    </row>
    <row r="480" spans="2:51" s="6" customFormat="1" ht="15.75" customHeight="1">
      <c r="B480" s="129"/>
      <c r="C480" s="130"/>
      <c r="D480" s="130"/>
      <c r="E480" s="130"/>
      <c r="F480" s="195" t="s">
        <v>17</v>
      </c>
      <c r="G480" s="195"/>
      <c r="H480" s="195"/>
      <c r="I480" s="195"/>
      <c r="J480" s="130"/>
      <c r="K480" s="131">
        <v>1</v>
      </c>
      <c r="L480" s="130"/>
      <c r="M480" s="130"/>
      <c r="N480" s="130"/>
      <c r="O480" s="130"/>
      <c r="P480" s="130"/>
      <c r="Q480" s="130"/>
      <c r="R480" s="130"/>
      <c r="S480" s="132"/>
      <c r="T480" s="133"/>
      <c r="U480" s="130"/>
      <c r="V480" s="130"/>
      <c r="W480" s="130"/>
      <c r="X480" s="130"/>
      <c r="Y480" s="130"/>
      <c r="Z480" s="130"/>
      <c r="AA480" s="134"/>
      <c r="AT480" s="135" t="s">
        <v>163</v>
      </c>
      <c r="AU480" s="135" t="s">
        <v>74</v>
      </c>
      <c r="AV480" s="135" t="s">
        <v>74</v>
      </c>
      <c r="AW480" s="135" t="s">
        <v>129</v>
      </c>
      <c r="AX480" s="135" t="s">
        <v>66</v>
      </c>
      <c r="AY480" s="135" t="s">
        <v>153</v>
      </c>
    </row>
    <row r="481" spans="2:51" s="6" customFormat="1" ht="15.75" customHeight="1">
      <c r="B481" s="123"/>
      <c r="C481" s="124"/>
      <c r="D481" s="124"/>
      <c r="E481" s="124"/>
      <c r="F481" s="194" t="s">
        <v>595</v>
      </c>
      <c r="G481" s="194"/>
      <c r="H481" s="194"/>
      <c r="I481" s="19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5"/>
      <c r="T481" s="126"/>
      <c r="U481" s="124"/>
      <c r="V481" s="124"/>
      <c r="W481" s="124"/>
      <c r="X481" s="124"/>
      <c r="Y481" s="124"/>
      <c r="Z481" s="124"/>
      <c r="AA481" s="127"/>
      <c r="AT481" s="128" t="s">
        <v>163</v>
      </c>
      <c r="AU481" s="128" t="s">
        <v>74</v>
      </c>
      <c r="AV481" s="128" t="s">
        <v>17</v>
      </c>
      <c r="AW481" s="128" t="s">
        <v>129</v>
      </c>
      <c r="AX481" s="128" t="s">
        <v>66</v>
      </c>
      <c r="AY481" s="128" t="s">
        <v>153</v>
      </c>
    </row>
    <row r="482" spans="2:51" s="6" customFormat="1" ht="15.75" customHeight="1">
      <c r="B482" s="129"/>
      <c r="C482" s="130"/>
      <c r="D482" s="130"/>
      <c r="E482" s="130"/>
      <c r="F482" s="195" t="s">
        <v>17</v>
      </c>
      <c r="G482" s="195"/>
      <c r="H482" s="195"/>
      <c r="I482" s="195"/>
      <c r="J482" s="130"/>
      <c r="K482" s="131">
        <v>1</v>
      </c>
      <c r="L482" s="130"/>
      <c r="M482" s="130"/>
      <c r="N482" s="130"/>
      <c r="O482" s="130"/>
      <c r="P482" s="130"/>
      <c r="Q482" s="130"/>
      <c r="R482" s="130"/>
      <c r="S482" s="132"/>
      <c r="T482" s="133"/>
      <c r="U482" s="130"/>
      <c r="V482" s="130"/>
      <c r="W482" s="130"/>
      <c r="X482" s="130"/>
      <c r="Y482" s="130"/>
      <c r="Z482" s="130"/>
      <c r="AA482" s="134"/>
      <c r="AT482" s="135" t="s">
        <v>163</v>
      </c>
      <c r="AU482" s="135" t="s">
        <v>74</v>
      </c>
      <c r="AV482" s="135" t="s">
        <v>74</v>
      </c>
      <c r="AW482" s="135" t="s">
        <v>129</v>
      </c>
      <c r="AX482" s="135" t="s">
        <v>66</v>
      </c>
      <c r="AY482" s="135" t="s">
        <v>153</v>
      </c>
    </row>
    <row r="483" spans="2:51" s="6" customFormat="1" ht="15.75" customHeight="1">
      <c r="B483" s="129"/>
      <c r="C483" s="130"/>
      <c r="D483" s="130"/>
      <c r="E483" s="130"/>
      <c r="F483" s="195" t="s">
        <v>596</v>
      </c>
      <c r="G483" s="195"/>
      <c r="H483" s="195"/>
      <c r="I483" s="195"/>
      <c r="J483" s="130"/>
      <c r="K483" s="131">
        <v>2</v>
      </c>
      <c r="L483" s="130"/>
      <c r="M483" s="130"/>
      <c r="N483" s="130"/>
      <c r="O483" s="130"/>
      <c r="P483" s="130"/>
      <c r="Q483" s="130"/>
      <c r="R483" s="130"/>
      <c r="S483" s="132"/>
      <c r="T483" s="133"/>
      <c r="U483" s="130"/>
      <c r="V483" s="130"/>
      <c r="W483" s="130"/>
      <c r="X483" s="130"/>
      <c r="Y483" s="130"/>
      <c r="Z483" s="130"/>
      <c r="AA483" s="134"/>
      <c r="AT483" s="135" t="s">
        <v>163</v>
      </c>
      <c r="AU483" s="135" t="s">
        <v>74</v>
      </c>
      <c r="AV483" s="135" t="s">
        <v>74</v>
      </c>
      <c r="AW483" s="135" t="s">
        <v>129</v>
      </c>
      <c r="AX483" s="135" t="s">
        <v>66</v>
      </c>
      <c r="AY483" s="135" t="s">
        <v>153</v>
      </c>
    </row>
    <row r="484" spans="2:51" s="6" customFormat="1" ht="15.75" customHeight="1">
      <c r="B484" s="136"/>
      <c r="C484" s="137"/>
      <c r="D484" s="137"/>
      <c r="E484" s="137"/>
      <c r="F484" s="196" t="s">
        <v>169</v>
      </c>
      <c r="G484" s="196"/>
      <c r="H484" s="196"/>
      <c r="I484" s="196"/>
      <c r="J484" s="137"/>
      <c r="K484" s="138">
        <v>5</v>
      </c>
      <c r="L484" s="137"/>
      <c r="M484" s="137"/>
      <c r="N484" s="137"/>
      <c r="O484" s="137"/>
      <c r="P484" s="137"/>
      <c r="Q484" s="137"/>
      <c r="R484" s="137"/>
      <c r="S484" s="139"/>
      <c r="T484" s="140"/>
      <c r="U484" s="137"/>
      <c r="V484" s="137"/>
      <c r="W484" s="137"/>
      <c r="X484" s="137"/>
      <c r="Y484" s="137"/>
      <c r="Z484" s="137"/>
      <c r="AA484" s="141"/>
      <c r="AT484" s="142" t="s">
        <v>163</v>
      </c>
      <c r="AU484" s="142" t="s">
        <v>74</v>
      </c>
      <c r="AV484" s="142" t="s">
        <v>158</v>
      </c>
      <c r="AW484" s="142" t="s">
        <v>129</v>
      </c>
      <c r="AX484" s="142" t="s">
        <v>17</v>
      </c>
      <c r="AY484" s="142" t="s">
        <v>153</v>
      </c>
    </row>
    <row r="485" spans="2:65" s="6" customFormat="1" ht="27" customHeight="1">
      <c r="B485" s="21"/>
      <c r="C485" s="112" t="s">
        <v>636</v>
      </c>
      <c r="D485" s="112" t="s">
        <v>154</v>
      </c>
      <c r="E485" s="113" t="s">
        <v>637</v>
      </c>
      <c r="F485" s="190" t="s">
        <v>638</v>
      </c>
      <c r="G485" s="190"/>
      <c r="H485" s="190"/>
      <c r="I485" s="190"/>
      <c r="J485" s="115" t="s">
        <v>95</v>
      </c>
      <c r="K485" s="116">
        <v>38</v>
      </c>
      <c r="L485" s="191"/>
      <c r="M485" s="191"/>
      <c r="N485" s="192">
        <f>ROUND($L$485*$K$485,2)</f>
        <v>0</v>
      </c>
      <c r="O485" s="192"/>
      <c r="P485" s="192"/>
      <c r="Q485" s="192"/>
      <c r="R485" s="114" t="s">
        <v>331</v>
      </c>
      <c r="S485" s="40"/>
      <c r="T485" s="117"/>
      <c r="U485" s="118" t="s">
        <v>36</v>
      </c>
      <c r="V485" s="22"/>
      <c r="W485" s="22"/>
      <c r="X485" s="119">
        <v>0.00011</v>
      </c>
      <c r="Y485" s="119">
        <f>$X$485*$K$485</f>
        <v>0.0041800000000000006</v>
      </c>
      <c r="Z485" s="119">
        <v>0</v>
      </c>
      <c r="AA485" s="120">
        <f>$Z$485*$K$485</f>
        <v>0</v>
      </c>
      <c r="AR485" s="74" t="s">
        <v>158</v>
      </c>
      <c r="AT485" s="74" t="s">
        <v>154</v>
      </c>
      <c r="AU485" s="74" t="s">
        <v>74</v>
      </c>
      <c r="AY485" s="6" t="s">
        <v>153</v>
      </c>
      <c r="BE485" s="121">
        <f>IF($U$485="základní",$N$485,0)</f>
        <v>0</v>
      </c>
      <c r="BF485" s="121">
        <f>IF($U$485="snížená",$N$485,0)</f>
        <v>0</v>
      </c>
      <c r="BG485" s="121">
        <f>IF($U$485="zákl. přenesená",$N$485,0)</f>
        <v>0</v>
      </c>
      <c r="BH485" s="121">
        <f>IF($U$485="sníž. přenesená",$N$485,0)</f>
        <v>0</v>
      </c>
      <c r="BI485" s="121">
        <f>IF($U$485="nulová",$N$485,0)</f>
        <v>0</v>
      </c>
      <c r="BJ485" s="74" t="s">
        <v>17</v>
      </c>
      <c r="BK485" s="121">
        <f>ROUND($L$485*$K$485,2)</f>
        <v>0</v>
      </c>
      <c r="BL485" s="74" t="s">
        <v>158</v>
      </c>
      <c r="BM485" s="74" t="s">
        <v>639</v>
      </c>
    </row>
    <row r="486" spans="2:47" s="6" customFormat="1" ht="16.5" customHeight="1">
      <c r="B486" s="21"/>
      <c r="C486" s="22"/>
      <c r="D486" s="22"/>
      <c r="E486" s="22"/>
      <c r="F486" s="193" t="s">
        <v>638</v>
      </c>
      <c r="G486" s="193"/>
      <c r="H486" s="193"/>
      <c r="I486" s="193"/>
      <c r="J486" s="193"/>
      <c r="K486" s="193"/>
      <c r="L486" s="193"/>
      <c r="M486" s="193"/>
      <c r="N486" s="193"/>
      <c r="O486" s="193"/>
      <c r="P486" s="193"/>
      <c r="Q486" s="193"/>
      <c r="R486" s="193"/>
      <c r="S486" s="40"/>
      <c r="T486" s="122"/>
      <c r="U486" s="22"/>
      <c r="V486" s="22"/>
      <c r="W486" s="22"/>
      <c r="X486" s="22"/>
      <c r="Y486" s="22"/>
      <c r="Z486" s="22"/>
      <c r="AA486" s="49"/>
      <c r="AT486" s="6" t="s">
        <v>161</v>
      </c>
      <c r="AU486" s="6" t="s">
        <v>74</v>
      </c>
    </row>
    <row r="487" spans="2:51" s="6" customFormat="1" ht="27" customHeight="1">
      <c r="B487" s="123"/>
      <c r="C487" s="124"/>
      <c r="D487" s="124"/>
      <c r="E487" s="124"/>
      <c r="F487" s="194" t="s">
        <v>640</v>
      </c>
      <c r="G487" s="194"/>
      <c r="H487" s="194"/>
      <c r="I487" s="19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5"/>
      <c r="T487" s="126"/>
      <c r="U487" s="124"/>
      <c r="V487" s="124"/>
      <c r="W487" s="124"/>
      <c r="X487" s="124"/>
      <c r="Y487" s="124"/>
      <c r="Z487" s="124"/>
      <c r="AA487" s="127"/>
      <c r="AT487" s="128" t="s">
        <v>163</v>
      </c>
      <c r="AU487" s="128" t="s">
        <v>74</v>
      </c>
      <c r="AV487" s="128" t="s">
        <v>17</v>
      </c>
      <c r="AW487" s="128" t="s">
        <v>129</v>
      </c>
      <c r="AX487" s="128" t="s">
        <v>66</v>
      </c>
      <c r="AY487" s="128" t="s">
        <v>153</v>
      </c>
    </row>
    <row r="488" spans="2:51" s="6" customFormat="1" ht="15.75" customHeight="1">
      <c r="B488" s="129"/>
      <c r="C488" s="130"/>
      <c r="D488" s="130"/>
      <c r="E488" s="130"/>
      <c r="F488" s="195" t="s">
        <v>450</v>
      </c>
      <c r="G488" s="195"/>
      <c r="H488" s="195"/>
      <c r="I488" s="195"/>
      <c r="J488" s="130"/>
      <c r="K488" s="131">
        <v>38</v>
      </c>
      <c r="L488" s="130"/>
      <c r="M488" s="130"/>
      <c r="N488" s="130"/>
      <c r="O488" s="130"/>
      <c r="P488" s="130"/>
      <c r="Q488" s="130"/>
      <c r="R488" s="130"/>
      <c r="S488" s="132"/>
      <c r="T488" s="133"/>
      <c r="U488" s="130"/>
      <c r="V488" s="130"/>
      <c r="W488" s="130"/>
      <c r="X488" s="130"/>
      <c r="Y488" s="130"/>
      <c r="Z488" s="130"/>
      <c r="AA488" s="134"/>
      <c r="AT488" s="135" t="s">
        <v>163</v>
      </c>
      <c r="AU488" s="135" t="s">
        <v>74</v>
      </c>
      <c r="AV488" s="135" t="s">
        <v>74</v>
      </c>
      <c r="AW488" s="135" t="s">
        <v>129</v>
      </c>
      <c r="AX488" s="135" t="s">
        <v>17</v>
      </c>
      <c r="AY488" s="135" t="s">
        <v>153</v>
      </c>
    </row>
    <row r="489" spans="2:65" s="6" customFormat="1" ht="27" customHeight="1">
      <c r="B489" s="21"/>
      <c r="C489" s="112" t="s">
        <v>641</v>
      </c>
      <c r="D489" s="112" t="s">
        <v>154</v>
      </c>
      <c r="E489" s="113" t="s">
        <v>642</v>
      </c>
      <c r="F489" s="190" t="s">
        <v>643</v>
      </c>
      <c r="G489" s="190"/>
      <c r="H489" s="190"/>
      <c r="I489" s="190"/>
      <c r="J489" s="115" t="s">
        <v>95</v>
      </c>
      <c r="K489" s="116">
        <v>98</v>
      </c>
      <c r="L489" s="191"/>
      <c r="M489" s="191"/>
      <c r="N489" s="192">
        <f>ROUND($L$489*$K$489,2)</f>
        <v>0</v>
      </c>
      <c r="O489" s="192"/>
      <c r="P489" s="192"/>
      <c r="Q489" s="192"/>
      <c r="R489" s="114" t="s">
        <v>331</v>
      </c>
      <c r="S489" s="40"/>
      <c r="T489" s="117"/>
      <c r="U489" s="118" t="s">
        <v>36</v>
      </c>
      <c r="V489" s="22"/>
      <c r="W489" s="22"/>
      <c r="X489" s="119">
        <v>0.00011</v>
      </c>
      <c r="Y489" s="119">
        <f>$X$489*$K$489</f>
        <v>0.01078</v>
      </c>
      <c r="Z489" s="119">
        <v>0</v>
      </c>
      <c r="AA489" s="120">
        <f>$Z$489*$K$489</f>
        <v>0</v>
      </c>
      <c r="AR489" s="74" t="s">
        <v>158</v>
      </c>
      <c r="AT489" s="74" t="s">
        <v>154</v>
      </c>
      <c r="AU489" s="74" t="s">
        <v>74</v>
      </c>
      <c r="AY489" s="6" t="s">
        <v>153</v>
      </c>
      <c r="BE489" s="121">
        <f>IF($U$489="základní",$N$489,0)</f>
        <v>0</v>
      </c>
      <c r="BF489" s="121">
        <f>IF($U$489="snížená",$N$489,0)</f>
        <v>0</v>
      </c>
      <c r="BG489" s="121">
        <f>IF($U$489="zákl. přenesená",$N$489,0)</f>
        <v>0</v>
      </c>
      <c r="BH489" s="121">
        <f>IF($U$489="sníž. přenesená",$N$489,0)</f>
        <v>0</v>
      </c>
      <c r="BI489" s="121">
        <f>IF($U$489="nulová",$N$489,0)</f>
        <v>0</v>
      </c>
      <c r="BJ489" s="74" t="s">
        <v>17</v>
      </c>
      <c r="BK489" s="121">
        <f>ROUND($L$489*$K$489,2)</f>
        <v>0</v>
      </c>
      <c r="BL489" s="74" t="s">
        <v>158</v>
      </c>
      <c r="BM489" s="74" t="s">
        <v>644</v>
      </c>
    </row>
    <row r="490" spans="2:47" s="6" customFormat="1" ht="16.5" customHeight="1">
      <c r="B490" s="21"/>
      <c r="C490" s="22"/>
      <c r="D490" s="22"/>
      <c r="E490" s="22"/>
      <c r="F490" s="193" t="s">
        <v>643</v>
      </c>
      <c r="G490" s="193"/>
      <c r="H490" s="193"/>
      <c r="I490" s="193"/>
      <c r="J490" s="193"/>
      <c r="K490" s="193"/>
      <c r="L490" s="193"/>
      <c r="M490" s="193"/>
      <c r="N490" s="193"/>
      <c r="O490" s="193"/>
      <c r="P490" s="193"/>
      <c r="Q490" s="193"/>
      <c r="R490" s="193"/>
      <c r="S490" s="40"/>
      <c r="T490" s="122"/>
      <c r="U490" s="22"/>
      <c r="V490" s="22"/>
      <c r="W490" s="22"/>
      <c r="X490" s="22"/>
      <c r="Y490" s="22"/>
      <c r="Z490" s="22"/>
      <c r="AA490" s="49"/>
      <c r="AT490" s="6" t="s">
        <v>161</v>
      </c>
      <c r="AU490" s="6" t="s">
        <v>74</v>
      </c>
    </row>
    <row r="491" spans="2:51" s="6" customFormat="1" ht="15.75" customHeight="1">
      <c r="B491" s="123"/>
      <c r="C491" s="124"/>
      <c r="D491" s="124"/>
      <c r="E491" s="124"/>
      <c r="F491" s="194" t="s">
        <v>645</v>
      </c>
      <c r="G491" s="194"/>
      <c r="H491" s="194"/>
      <c r="I491" s="19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5"/>
      <c r="T491" s="126"/>
      <c r="U491" s="124"/>
      <c r="V491" s="124"/>
      <c r="W491" s="124"/>
      <c r="X491" s="124"/>
      <c r="Y491" s="124"/>
      <c r="Z491" s="124"/>
      <c r="AA491" s="127"/>
      <c r="AT491" s="128" t="s">
        <v>163</v>
      </c>
      <c r="AU491" s="128" t="s">
        <v>74</v>
      </c>
      <c r="AV491" s="128" t="s">
        <v>17</v>
      </c>
      <c r="AW491" s="128" t="s">
        <v>129</v>
      </c>
      <c r="AX491" s="128" t="s">
        <v>66</v>
      </c>
      <c r="AY491" s="128" t="s">
        <v>153</v>
      </c>
    </row>
    <row r="492" spans="2:51" s="6" customFormat="1" ht="15.75" customHeight="1">
      <c r="B492" s="129"/>
      <c r="C492" s="130"/>
      <c r="D492" s="130"/>
      <c r="E492" s="130"/>
      <c r="F492" s="195"/>
      <c r="G492" s="195"/>
      <c r="H492" s="195"/>
      <c r="I492" s="195"/>
      <c r="J492" s="130"/>
      <c r="K492" s="131">
        <v>0</v>
      </c>
      <c r="L492" s="130"/>
      <c r="M492" s="130"/>
      <c r="N492" s="130"/>
      <c r="O492" s="130"/>
      <c r="P492" s="130"/>
      <c r="Q492" s="130"/>
      <c r="R492" s="130"/>
      <c r="S492" s="132"/>
      <c r="T492" s="133"/>
      <c r="U492" s="130"/>
      <c r="V492" s="130"/>
      <c r="W492" s="130"/>
      <c r="X492" s="130"/>
      <c r="Y492" s="130"/>
      <c r="Z492" s="130"/>
      <c r="AA492" s="134"/>
      <c r="AT492" s="135" t="s">
        <v>163</v>
      </c>
      <c r="AU492" s="135" t="s">
        <v>74</v>
      </c>
      <c r="AV492" s="135" t="s">
        <v>74</v>
      </c>
      <c r="AW492" s="135" t="s">
        <v>129</v>
      </c>
      <c r="AX492" s="135" t="s">
        <v>66</v>
      </c>
      <c r="AY492" s="135" t="s">
        <v>153</v>
      </c>
    </row>
    <row r="493" spans="2:51" s="6" customFormat="1" ht="15.75" customHeight="1">
      <c r="B493" s="123"/>
      <c r="C493" s="124"/>
      <c r="D493" s="124"/>
      <c r="E493" s="124"/>
      <c r="F493" s="194" t="s">
        <v>646</v>
      </c>
      <c r="G493" s="194"/>
      <c r="H493" s="194"/>
      <c r="I493" s="19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5"/>
      <c r="T493" s="126"/>
      <c r="U493" s="124"/>
      <c r="V493" s="124"/>
      <c r="W493" s="124"/>
      <c r="X493" s="124"/>
      <c r="Y493" s="124"/>
      <c r="Z493" s="124"/>
      <c r="AA493" s="127"/>
      <c r="AT493" s="128" t="s">
        <v>163</v>
      </c>
      <c r="AU493" s="128" t="s">
        <v>74</v>
      </c>
      <c r="AV493" s="128" t="s">
        <v>17</v>
      </c>
      <c r="AW493" s="128" t="s">
        <v>129</v>
      </c>
      <c r="AX493" s="128" t="s">
        <v>66</v>
      </c>
      <c r="AY493" s="128" t="s">
        <v>153</v>
      </c>
    </row>
    <row r="494" spans="2:51" s="6" customFormat="1" ht="15.75" customHeight="1">
      <c r="B494" s="129"/>
      <c r="C494" s="130"/>
      <c r="D494" s="130"/>
      <c r="E494" s="130"/>
      <c r="F494" s="195" t="s">
        <v>537</v>
      </c>
      <c r="G494" s="195"/>
      <c r="H494" s="195"/>
      <c r="I494" s="195"/>
      <c r="J494" s="130"/>
      <c r="K494" s="131">
        <v>49</v>
      </c>
      <c r="L494" s="130"/>
      <c r="M494" s="130"/>
      <c r="N494" s="130"/>
      <c r="O494" s="130"/>
      <c r="P494" s="130"/>
      <c r="Q494" s="130"/>
      <c r="R494" s="130"/>
      <c r="S494" s="132"/>
      <c r="T494" s="133"/>
      <c r="U494" s="130"/>
      <c r="V494" s="130"/>
      <c r="W494" s="130"/>
      <c r="X494" s="130"/>
      <c r="Y494" s="130"/>
      <c r="Z494" s="130"/>
      <c r="AA494" s="134"/>
      <c r="AT494" s="135" t="s">
        <v>163</v>
      </c>
      <c r="AU494" s="135" t="s">
        <v>74</v>
      </c>
      <c r="AV494" s="135" t="s">
        <v>74</v>
      </c>
      <c r="AW494" s="135" t="s">
        <v>129</v>
      </c>
      <c r="AX494" s="135" t="s">
        <v>66</v>
      </c>
      <c r="AY494" s="135" t="s">
        <v>153</v>
      </c>
    </row>
    <row r="495" spans="2:51" s="6" customFormat="1" ht="15.75" customHeight="1">
      <c r="B495" s="123"/>
      <c r="C495" s="124"/>
      <c r="D495" s="124"/>
      <c r="E495" s="124"/>
      <c r="F495" s="194" t="s">
        <v>647</v>
      </c>
      <c r="G495" s="194"/>
      <c r="H495" s="194"/>
      <c r="I495" s="19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5"/>
      <c r="T495" s="126"/>
      <c r="U495" s="124"/>
      <c r="V495" s="124"/>
      <c r="W495" s="124"/>
      <c r="X495" s="124"/>
      <c r="Y495" s="124"/>
      <c r="Z495" s="124"/>
      <c r="AA495" s="127"/>
      <c r="AT495" s="128" t="s">
        <v>163</v>
      </c>
      <c r="AU495" s="128" t="s">
        <v>74</v>
      </c>
      <c r="AV495" s="128" t="s">
        <v>17</v>
      </c>
      <c r="AW495" s="128" t="s">
        <v>129</v>
      </c>
      <c r="AX495" s="128" t="s">
        <v>66</v>
      </c>
      <c r="AY495" s="128" t="s">
        <v>153</v>
      </c>
    </row>
    <row r="496" spans="2:51" s="6" customFormat="1" ht="15.75" customHeight="1">
      <c r="B496" s="129"/>
      <c r="C496" s="130"/>
      <c r="D496" s="130"/>
      <c r="E496" s="130"/>
      <c r="F496" s="195" t="s">
        <v>537</v>
      </c>
      <c r="G496" s="195"/>
      <c r="H496" s="195"/>
      <c r="I496" s="195"/>
      <c r="J496" s="130"/>
      <c r="K496" s="131">
        <v>49</v>
      </c>
      <c r="L496" s="130"/>
      <c r="M496" s="130"/>
      <c r="N496" s="130"/>
      <c r="O496" s="130"/>
      <c r="P496" s="130"/>
      <c r="Q496" s="130"/>
      <c r="R496" s="130"/>
      <c r="S496" s="132"/>
      <c r="T496" s="133"/>
      <c r="U496" s="130"/>
      <c r="V496" s="130"/>
      <c r="W496" s="130"/>
      <c r="X496" s="130"/>
      <c r="Y496" s="130"/>
      <c r="Z496" s="130"/>
      <c r="AA496" s="134"/>
      <c r="AT496" s="135" t="s">
        <v>163</v>
      </c>
      <c r="AU496" s="135" t="s">
        <v>74</v>
      </c>
      <c r="AV496" s="135" t="s">
        <v>74</v>
      </c>
      <c r="AW496" s="135" t="s">
        <v>129</v>
      </c>
      <c r="AX496" s="135" t="s">
        <v>66</v>
      </c>
      <c r="AY496" s="135" t="s">
        <v>153</v>
      </c>
    </row>
    <row r="497" spans="2:51" s="6" customFormat="1" ht="15.75" customHeight="1">
      <c r="B497" s="136"/>
      <c r="C497" s="137"/>
      <c r="D497" s="137"/>
      <c r="E497" s="137"/>
      <c r="F497" s="196" t="s">
        <v>169</v>
      </c>
      <c r="G497" s="196"/>
      <c r="H497" s="196"/>
      <c r="I497" s="196"/>
      <c r="J497" s="137"/>
      <c r="K497" s="138">
        <v>98</v>
      </c>
      <c r="L497" s="137"/>
      <c r="M497" s="137"/>
      <c r="N497" s="137"/>
      <c r="O497" s="137"/>
      <c r="P497" s="137"/>
      <c r="Q497" s="137"/>
      <c r="R497" s="137"/>
      <c r="S497" s="139"/>
      <c r="T497" s="140"/>
      <c r="U497" s="137"/>
      <c r="V497" s="137"/>
      <c r="W497" s="137"/>
      <c r="X497" s="137"/>
      <c r="Y497" s="137"/>
      <c r="Z497" s="137"/>
      <c r="AA497" s="141"/>
      <c r="AT497" s="142" t="s">
        <v>163</v>
      </c>
      <c r="AU497" s="142" t="s">
        <v>74</v>
      </c>
      <c r="AV497" s="142" t="s">
        <v>158</v>
      </c>
      <c r="AW497" s="142" t="s">
        <v>129</v>
      </c>
      <c r="AX497" s="142" t="s">
        <v>17</v>
      </c>
      <c r="AY497" s="142" t="s">
        <v>153</v>
      </c>
    </row>
    <row r="498" spans="2:65" s="6" customFormat="1" ht="39" customHeight="1">
      <c r="B498" s="21"/>
      <c r="C498" s="112" t="s">
        <v>648</v>
      </c>
      <c r="D498" s="112" t="s">
        <v>154</v>
      </c>
      <c r="E498" s="113" t="s">
        <v>649</v>
      </c>
      <c r="F498" s="190" t="s">
        <v>650</v>
      </c>
      <c r="G498" s="190"/>
      <c r="H498" s="190"/>
      <c r="I498" s="190"/>
      <c r="J498" s="115" t="s">
        <v>95</v>
      </c>
      <c r="K498" s="116">
        <v>126</v>
      </c>
      <c r="L498" s="191"/>
      <c r="M498" s="191"/>
      <c r="N498" s="192">
        <f>ROUND($L$498*$K$498,2)</f>
        <v>0</v>
      </c>
      <c r="O498" s="192"/>
      <c r="P498" s="192"/>
      <c r="Q498" s="192"/>
      <c r="R498" s="114" t="s">
        <v>331</v>
      </c>
      <c r="S498" s="40"/>
      <c r="T498" s="117"/>
      <c r="U498" s="118" t="s">
        <v>36</v>
      </c>
      <c r="V498" s="22"/>
      <c r="W498" s="22"/>
      <c r="X498" s="119">
        <v>4E-05</v>
      </c>
      <c r="Y498" s="119">
        <f>$X$498*$K$498</f>
        <v>0.00504</v>
      </c>
      <c r="Z498" s="119">
        <v>0</v>
      </c>
      <c r="AA498" s="120">
        <f>$Z$498*$K$498</f>
        <v>0</v>
      </c>
      <c r="AR498" s="74" t="s">
        <v>158</v>
      </c>
      <c r="AT498" s="74" t="s">
        <v>154</v>
      </c>
      <c r="AU498" s="74" t="s">
        <v>74</v>
      </c>
      <c r="AY498" s="6" t="s">
        <v>153</v>
      </c>
      <c r="BE498" s="121">
        <f>IF($U$498="základní",$N$498,0)</f>
        <v>0</v>
      </c>
      <c r="BF498" s="121">
        <f>IF($U$498="snížená",$N$498,0)</f>
        <v>0</v>
      </c>
      <c r="BG498" s="121">
        <f>IF($U$498="zákl. přenesená",$N$498,0)</f>
        <v>0</v>
      </c>
      <c r="BH498" s="121">
        <f>IF($U$498="sníž. přenesená",$N$498,0)</f>
        <v>0</v>
      </c>
      <c r="BI498" s="121">
        <f>IF($U$498="nulová",$N$498,0)</f>
        <v>0</v>
      </c>
      <c r="BJ498" s="74" t="s">
        <v>17</v>
      </c>
      <c r="BK498" s="121">
        <f>ROUND($L$498*$K$498,2)</f>
        <v>0</v>
      </c>
      <c r="BL498" s="74" t="s">
        <v>158</v>
      </c>
      <c r="BM498" s="74" t="s">
        <v>651</v>
      </c>
    </row>
    <row r="499" spans="2:47" s="6" customFormat="1" ht="16.5" customHeight="1">
      <c r="B499" s="21"/>
      <c r="C499" s="22"/>
      <c r="D499" s="22"/>
      <c r="E499" s="22"/>
      <c r="F499" s="193" t="s">
        <v>650</v>
      </c>
      <c r="G499" s="193"/>
      <c r="H499" s="193"/>
      <c r="I499" s="193"/>
      <c r="J499" s="193"/>
      <c r="K499" s="193"/>
      <c r="L499" s="193"/>
      <c r="M499" s="193"/>
      <c r="N499" s="193"/>
      <c r="O499" s="193"/>
      <c r="P499" s="193"/>
      <c r="Q499" s="193"/>
      <c r="R499" s="193"/>
      <c r="S499" s="40"/>
      <c r="T499" s="122"/>
      <c r="U499" s="22"/>
      <c r="V499" s="22"/>
      <c r="W499" s="22"/>
      <c r="X499" s="22"/>
      <c r="Y499" s="22"/>
      <c r="Z499" s="22"/>
      <c r="AA499" s="49"/>
      <c r="AT499" s="6" t="s">
        <v>161</v>
      </c>
      <c r="AU499" s="6" t="s">
        <v>74</v>
      </c>
    </row>
    <row r="500" spans="2:51" s="6" customFormat="1" ht="27" customHeight="1">
      <c r="B500" s="129"/>
      <c r="C500" s="130"/>
      <c r="D500" s="130"/>
      <c r="E500" s="130"/>
      <c r="F500" s="195" t="s">
        <v>652</v>
      </c>
      <c r="G500" s="195"/>
      <c r="H500" s="195"/>
      <c r="I500" s="195"/>
      <c r="J500" s="130"/>
      <c r="K500" s="131">
        <v>104</v>
      </c>
      <c r="L500" s="130"/>
      <c r="M500" s="130"/>
      <c r="N500" s="130"/>
      <c r="O500" s="130"/>
      <c r="P500" s="130"/>
      <c r="Q500" s="130"/>
      <c r="R500" s="130"/>
      <c r="S500" s="132"/>
      <c r="T500" s="133"/>
      <c r="U500" s="130"/>
      <c r="V500" s="130"/>
      <c r="W500" s="130"/>
      <c r="X500" s="130"/>
      <c r="Y500" s="130"/>
      <c r="Z500" s="130"/>
      <c r="AA500" s="134"/>
      <c r="AT500" s="135" t="s">
        <v>163</v>
      </c>
      <c r="AU500" s="135" t="s">
        <v>74</v>
      </c>
      <c r="AV500" s="135" t="s">
        <v>74</v>
      </c>
      <c r="AW500" s="135" t="s">
        <v>129</v>
      </c>
      <c r="AX500" s="135" t="s">
        <v>66</v>
      </c>
      <c r="AY500" s="135" t="s">
        <v>153</v>
      </c>
    </row>
    <row r="501" spans="2:51" s="6" customFormat="1" ht="27" customHeight="1">
      <c r="B501" s="129"/>
      <c r="C501" s="130"/>
      <c r="D501" s="130"/>
      <c r="E501" s="130"/>
      <c r="F501" s="195" t="s">
        <v>653</v>
      </c>
      <c r="G501" s="195"/>
      <c r="H501" s="195"/>
      <c r="I501" s="195"/>
      <c r="J501" s="130"/>
      <c r="K501" s="131">
        <v>22</v>
      </c>
      <c r="L501" s="130"/>
      <c r="M501" s="130"/>
      <c r="N501" s="130"/>
      <c r="O501" s="130"/>
      <c r="P501" s="130"/>
      <c r="Q501" s="130"/>
      <c r="R501" s="130"/>
      <c r="S501" s="132"/>
      <c r="T501" s="133"/>
      <c r="U501" s="130"/>
      <c r="V501" s="130"/>
      <c r="W501" s="130"/>
      <c r="X501" s="130"/>
      <c r="Y501" s="130"/>
      <c r="Z501" s="130"/>
      <c r="AA501" s="134"/>
      <c r="AT501" s="135" t="s">
        <v>163</v>
      </c>
      <c r="AU501" s="135" t="s">
        <v>74</v>
      </c>
      <c r="AV501" s="135" t="s">
        <v>74</v>
      </c>
      <c r="AW501" s="135" t="s">
        <v>129</v>
      </c>
      <c r="AX501" s="135" t="s">
        <v>66</v>
      </c>
      <c r="AY501" s="135" t="s">
        <v>153</v>
      </c>
    </row>
    <row r="502" spans="2:51" s="6" customFormat="1" ht="15.75" customHeight="1">
      <c r="B502" s="136"/>
      <c r="C502" s="137"/>
      <c r="D502" s="137"/>
      <c r="E502" s="137"/>
      <c r="F502" s="196" t="s">
        <v>169</v>
      </c>
      <c r="G502" s="196"/>
      <c r="H502" s="196"/>
      <c r="I502" s="196"/>
      <c r="J502" s="137"/>
      <c r="K502" s="138">
        <v>126</v>
      </c>
      <c r="L502" s="137"/>
      <c r="M502" s="137"/>
      <c r="N502" s="137"/>
      <c r="O502" s="137"/>
      <c r="P502" s="137"/>
      <c r="Q502" s="137"/>
      <c r="R502" s="137"/>
      <c r="S502" s="139"/>
      <c r="T502" s="140"/>
      <c r="U502" s="137"/>
      <c r="V502" s="137"/>
      <c r="W502" s="137"/>
      <c r="X502" s="137"/>
      <c r="Y502" s="137"/>
      <c r="Z502" s="137"/>
      <c r="AA502" s="141"/>
      <c r="AT502" s="142" t="s">
        <v>163</v>
      </c>
      <c r="AU502" s="142" t="s">
        <v>74</v>
      </c>
      <c r="AV502" s="142" t="s">
        <v>158</v>
      </c>
      <c r="AW502" s="142" t="s">
        <v>129</v>
      </c>
      <c r="AX502" s="142" t="s">
        <v>17</v>
      </c>
      <c r="AY502" s="142" t="s">
        <v>153</v>
      </c>
    </row>
    <row r="503" spans="2:65" s="6" customFormat="1" ht="27" customHeight="1">
      <c r="B503" s="21"/>
      <c r="C503" s="112" t="s">
        <v>654</v>
      </c>
      <c r="D503" s="112" t="s">
        <v>154</v>
      </c>
      <c r="E503" s="113" t="s">
        <v>655</v>
      </c>
      <c r="F503" s="190" t="s">
        <v>656</v>
      </c>
      <c r="G503" s="190"/>
      <c r="H503" s="190"/>
      <c r="I503" s="190"/>
      <c r="J503" s="115" t="s">
        <v>95</v>
      </c>
      <c r="K503" s="116">
        <v>83</v>
      </c>
      <c r="L503" s="191"/>
      <c r="M503" s="191"/>
      <c r="N503" s="192">
        <f>ROUND($L$503*$K$503,2)</f>
        <v>0</v>
      </c>
      <c r="O503" s="192"/>
      <c r="P503" s="192"/>
      <c r="Q503" s="192"/>
      <c r="R503" s="114" t="s">
        <v>331</v>
      </c>
      <c r="S503" s="40"/>
      <c r="T503" s="117"/>
      <c r="U503" s="118" t="s">
        <v>36</v>
      </c>
      <c r="V503" s="22"/>
      <c r="W503" s="22"/>
      <c r="X503" s="119">
        <v>0.00021</v>
      </c>
      <c r="Y503" s="119">
        <f>$X$503*$K$503</f>
        <v>0.01743</v>
      </c>
      <c r="Z503" s="119">
        <v>0</v>
      </c>
      <c r="AA503" s="120">
        <f>$Z$503*$K$503</f>
        <v>0</v>
      </c>
      <c r="AR503" s="74" t="s">
        <v>158</v>
      </c>
      <c r="AT503" s="74" t="s">
        <v>154</v>
      </c>
      <c r="AU503" s="74" t="s">
        <v>74</v>
      </c>
      <c r="AY503" s="6" t="s">
        <v>153</v>
      </c>
      <c r="BE503" s="121">
        <f>IF($U$503="základní",$N$503,0)</f>
        <v>0</v>
      </c>
      <c r="BF503" s="121">
        <f>IF($U$503="snížená",$N$503,0)</f>
        <v>0</v>
      </c>
      <c r="BG503" s="121">
        <f>IF($U$503="zákl. přenesená",$N$503,0)</f>
        <v>0</v>
      </c>
      <c r="BH503" s="121">
        <f>IF($U$503="sníž. přenesená",$N$503,0)</f>
        <v>0</v>
      </c>
      <c r="BI503" s="121">
        <f>IF($U$503="nulová",$N$503,0)</f>
        <v>0</v>
      </c>
      <c r="BJ503" s="74" t="s">
        <v>17</v>
      </c>
      <c r="BK503" s="121">
        <f>ROUND($L$503*$K$503,2)</f>
        <v>0</v>
      </c>
      <c r="BL503" s="74" t="s">
        <v>158</v>
      </c>
      <c r="BM503" s="74" t="s">
        <v>657</v>
      </c>
    </row>
    <row r="504" spans="2:47" s="6" customFormat="1" ht="16.5" customHeight="1">
      <c r="B504" s="21"/>
      <c r="C504" s="22"/>
      <c r="D504" s="22"/>
      <c r="E504" s="22"/>
      <c r="F504" s="193" t="s">
        <v>656</v>
      </c>
      <c r="G504" s="193"/>
      <c r="H504" s="193"/>
      <c r="I504" s="193"/>
      <c r="J504" s="193"/>
      <c r="K504" s="193"/>
      <c r="L504" s="193"/>
      <c r="M504" s="193"/>
      <c r="N504" s="193"/>
      <c r="O504" s="193"/>
      <c r="P504" s="193"/>
      <c r="Q504" s="193"/>
      <c r="R504" s="193"/>
      <c r="S504" s="40"/>
      <c r="T504" s="122"/>
      <c r="U504" s="22"/>
      <c r="V504" s="22"/>
      <c r="W504" s="22"/>
      <c r="X504" s="22"/>
      <c r="Y504" s="22"/>
      <c r="Z504" s="22"/>
      <c r="AA504" s="49"/>
      <c r="AT504" s="6" t="s">
        <v>161</v>
      </c>
      <c r="AU504" s="6" t="s">
        <v>74</v>
      </c>
    </row>
    <row r="505" spans="2:51" s="6" customFormat="1" ht="15.75" customHeight="1">
      <c r="B505" s="123"/>
      <c r="C505" s="124"/>
      <c r="D505" s="124"/>
      <c r="E505" s="124"/>
      <c r="F505" s="194" t="s">
        <v>658</v>
      </c>
      <c r="G505" s="194"/>
      <c r="H505" s="194"/>
      <c r="I505" s="19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5"/>
      <c r="T505" s="126"/>
      <c r="U505" s="124"/>
      <c r="V505" s="124"/>
      <c r="W505" s="124"/>
      <c r="X505" s="124"/>
      <c r="Y505" s="124"/>
      <c r="Z505" s="124"/>
      <c r="AA505" s="127"/>
      <c r="AT505" s="128" t="s">
        <v>163</v>
      </c>
      <c r="AU505" s="128" t="s">
        <v>74</v>
      </c>
      <c r="AV505" s="128" t="s">
        <v>17</v>
      </c>
      <c r="AW505" s="128" t="s">
        <v>129</v>
      </c>
      <c r="AX505" s="128" t="s">
        <v>66</v>
      </c>
      <c r="AY505" s="128" t="s">
        <v>153</v>
      </c>
    </row>
    <row r="506" spans="2:51" s="6" customFormat="1" ht="15.75" customHeight="1">
      <c r="B506" s="129"/>
      <c r="C506" s="130"/>
      <c r="D506" s="130"/>
      <c r="E506" s="130"/>
      <c r="F506" s="195" t="s">
        <v>659</v>
      </c>
      <c r="G506" s="195"/>
      <c r="H506" s="195"/>
      <c r="I506" s="195"/>
      <c r="J506" s="130"/>
      <c r="K506" s="131">
        <v>9</v>
      </c>
      <c r="L506" s="130"/>
      <c r="M506" s="130"/>
      <c r="N506" s="130"/>
      <c r="O506" s="130"/>
      <c r="P506" s="130"/>
      <c r="Q506" s="130"/>
      <c r="R506" s="130"/>
      <c r="S506" s="132"/>
      <c r="T506" s="133"/>
      <c r="U506" s="130"/>
      <c r="V506" s="130"/>
      <c r="W506" s="130"/>
      <c r="X506" s="130"/>
      <c r="Y506" s="130"/>
      <c r="Z506" s="130"/>
      <c r="AA506" s="134"/>
      <c r="AT506" s="135" t="s">
        <v>163</v>
      </c>
      <c r="AU506" s="135" t="s">
        <v>74</v>
      </c>
      <c r="AV506" s="135" t="s">
        <v>74</v>
      </c>
      <c r="AW506" s="135" t="s">
        <v>129</v>
      </c>
      <c r="AX506" s="135" t="s">
        <v>66</v>
      </c>
      <c r="AY506" s="135" t="s">
        <v>153</v>
      </c>
    </row>
    <row r="507" spans="2:51" s="6" customFormat="1" ht="15.75" customHeight="1">
      <c r="B507" s="123"/>
      <c r="C507" s="124"/>
      <c r="D507" s="124"/>
      <c r="E507" s="124"/>
      <c r="F507" s="194" t="s">
        <v>660</v>
      </c>
      <c r="G507" s="194"/>
      <c r="H507" s="194"/>
      <c r="I507" s="19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5"/>
      <c r="T507" s="126"/>
      <c r="U507" s="124"/>
      <c r="V507" s="124"/>
      <c r="W507" s="124"/>
      <c r="X507" s="124"/>
      <c r="Y507" s="124"/>
      <c r="Z507" s="124"/>
      <c r="AA507" s="127"/>
      <c r="AT507" s="128" t="s">
        <v>163</v>
      </c>
      <c r="AU507" s="128" t="s">
        <v>74</v>
      </c>
      <c r="AV507" s="128" t="s">
        <v>17</v>
      </c>
      <c r="AW507" s="128" t="s">
        <v>129</v>
      </c>
      <c r="AX507" s="128" t="s">
        <v>66</v>
      </c>
      <c r="AY507" s="128" t="s">
        <v>153</v>
      </c>
    </row>
    <row r="508" spans="2:51" s="6" customFormat="1" ht="15.75" customHeight="1">
      <c r="B508" s="129"/>
      <c r="C508" s="130"/>
      <c r="D508" s="130"/>
      <c r="E508" s="130"/>
      <c r="F508" s="195" t="s">
        <v>661</v>
      </c>
      <c r="G508" s="195"/>
      <c r="H508" s="195"/>
      <c r="I508" s="195"/>
      <c r="J508" s="130"/>
      <c r="K508" s="131">
        <v>74</v>
      </c>
      <c r="L508" s="130"/>
      <c r="M508" s="130"/>
      <c r="N508" s="130"/>
      <c r="O508" s="130"/>
      <c r="P508" s="130"/>
      <c r="Q508" s="130"/>
      <c r="R508" s="130"/>
      <c r="S508" s="132"/>
      <c r="T508" s="133"/>
      <c r="U508" s="130"/>
      <c r="V508" s="130"/>
      <c r="W508" s="130"/>
      <c r="X508" s="130"/>
      <c r="Y508" s="130"/>
      <c r="Z508" s="130"/>
      <c r="AA508" s="134"/>
      <c r="AT508" s="135" t="s">
        <v>163</v>
      </c>
      <c r="AU508" s="135" t="s">
        <v>74</v>
      </c>
      <c r="AV508" s="135" t="s">
        <v>74</v>
      </c>
      <c r="AW508" s="135" t="s">
        <v>129</v>
      </c>
      <c r="AX508" s="135" t="s">
        <v>66</v>
      </c>
      <c r="AY508" s="135" t="s">
        <v>153</v>
      </c>
    </row>
    <row r="509" spans="2:51" s="6" customFormat="1" ht="15.75" customHeight="1">
      <c r="B509" s="136"/>
      <c r="C509" s="137"/>
      <c r="D509" s="137"/>
      <c r="E509" s="137"/>
      <c r="F509" s="196" t="s">
        <v>169</v>
      </c>
      <c r="G509" s="196"/>
      <c r="H509" s="196"/>
      <c r="I509" s="196"/>
      <c r="J509" s="137"/>
      <c r="K509" s="138">
        <v>83</v>
      </c>
      <c r="L509" s="137"/>
      <c r="M509" s="137"/>
      <c r="N509" s="137"/>
      <c r="O509" s="137"/>
      <c r="P509" s="137"/>
      <c r="Q509" s="137"/>
      <c r="R509" s="137"/>
      <c r="S509" s="139"/>
      <c r="T509" s="140"/>
      <c r="U509" s="137"/>
      <c r="V509" s="137"/>
      <c r="W509" s="137"/>
      <c r="X509" s="137"/>
      <c r="Y509" s="137"/>
      <c r="Z509" s="137"/>
      <c r="AA509" s="141"/>
      <c r="AT509" s="142" t="s">
        <v>163</v>
      </c>
      <c r="AU509" s="142" t="s">
        <v>74</v>
      </c>
      <c r="AV509" s="142" t="s">
        <v>158</v>
      </c>
      <c r="AW509" s="142" t="s">
        <v>129</v>
      </c>
      <c r="AX509" s="142" t="s">
        <v>17</v>
      </c>
      <c r="AY509" s="142" t="s">
        <v>153</v>
      </c>
    </row>
    <row r="510" spans="2:65" s="6" customFormat="1" ht="39" customHeight="1">
      <c r="B510" s="21"/>
      <c r="C510" s="112" t="s">
        <v>662</v>
      </c>
      <c r="D510" s="112" t="s">
        <v>154</v>
      </c>
      <c r="E510" s="113" t="s">
        <v>663</v>
      </c>
      <c r="F510" s="190" t="s">
        <v>664</v>
      </c>
      <c r="G510" s="190"/>
      <c r="H510" s="190"/>
      <c r="I510" s="190"/>
      <c r="J510" s="115" t="s">
        <v>77</v>
      </c>
      <c r="K510" s="116">
        <v>37.5</v>
      </c>
      <c r="L510" s="191"/>
      <c r="M510" s="191"/>
      <c r="N510" s="192">
        <f>ROUND($L$510*$K$510,2)</f>
        <v>0</v>
      </c>
      <c r="O510" s="192"/>
      <c r="P510" s="192"/>
      <c r="Q510" s="192"/>
      <c r="R510" s="114" t="s">
        <v>331</v>
      </c>
      <c r="S510" s="40"/>
      <c r="T510" s="117"/>
      <c r="U510" s="118" t="s">
        <v>36</v>
      </c>
      <c r="V510" s="22"/>
      <c r="W510" s="22"/>
      <c r="X510" s="119">
        <v>0.00085</v>
      </c>
      <c r="Y510" s="119">
        <f>$X$510*$K$510</f>
        <v>0.031875</v>
      </c>
      <c r="Z510" s="119">
        <v>0</v>
      </c>
      <c r="AA510" s="120">
        <f>$Z$510*$K$510</f>
        <v>0</v>
      </c>
      <c r="AR510" s="74" t="s">
        <v>158</v>
      </c>
      <c r="AT510" s="74" t="s">
        <v>154</v>
      </c>
      <c r="AU510" s="74" t="s">
        <v>74</v>
      </c>
      <c r="AY510" s="6" t="s">
        <v>153</v>
      </c>
      <c r="BE510" s="121">
        <f>IF($U$510="základní",$N$510,0)</f>
        <v>0</v>
      </c>
      <c r="BF510" s="121">
        <f>IF($U$510="snížená",$N$510,0)</f>
        <v>0</v>
      </c>
      <c r="BG510" s="121">
        <f>IF($U$510="zákl. přenesená",$N$510,0)</f>
        <v>0</v>
      </c>
      <c r="BH510" s="121">
        <f>IF($U$510="sníž. přenesená",$N$510,0)</f>
        <v>0</v>
      </c>
      <c r="BI510" s="121">
        <f>IF($U$510="nulová",$N$510,0)</f>
        <v>0</v>
      </c>
      <c r="BJ510" s="74" t="s">
        <v>17</v>
      </c>
      <c r="BK510" s="121">
        <f>ROUND($L$510*$K$510,2)</f>
        <v>0</v>
      </c>
      <c r="BL510" s="74" t="s">
        <v>158</v>
      </c>
      <c r="BM510" s="74" t="s">
        <v>665</v>
      </c>
    </row>
    <row r="511" spans="2:47" s="6" customFormat="1" ht="16.5" customHeight="1">
      <c r="B511" s="21"/>
      <c r="C511" s="22"/>
      <c r="D511" s="22"/>
      <c r="E511" s="22"/>
      <c r="F511" s="193" t="s">
        <v>664</v>
      </c>
      <c r="G511" s="193"/>
      <c r="H511" s="193"/>
      <c r="I511" s="193"/>
      <c r="J511" s="193"/>
      <c r="K511" s="193"/>
      <c r="L511" s="193"/>
      <c r="M511" s="193"/>
      <c r="N511" s="193"/>
      <c r="O511" s="193"/>
      <c r="P511" s="193"/>
      <c r="Q511" s="193"/>
      <c r="R511" s="193"/>
      <c r="S511" s="40"/>
      <c r="T511" s="122"/>
      <c r="U511" s="22"/>
      <c r="V511" s="22"/>
      <c r="W511" s="22"/>
      <c r="X511" s="22"/>
      <c r="Y511" s="22"/>
      <c r="Z511" s="22"/>
      <c r="AA511" s="49"/>
      <c r="AT511" s="6" t="s">
        <v>161</v>
      </c>
      <c r="AU511" s="6" t="s">
        <v>74</v>
      </c>
    </row>
    <row r="512" spans="2:51" s="6" customFormat="1" ht="15.75" customHeight="1">
      <c r="B512" s="129"/>
      <c r="C512" s="130"/>
      <c r="D512" s="130"/>
      <c r="E512" s="130"/>
      <c r="F512" s="195" t="s">
        <v>666</v>
      </c>
      <c r="G512" s="195"/>
      <c r="H512" s="195"/>
      <c r="I512" s="195"/>
      <c r="J512" s="130"/>
      <c r="K512" s="131">
        <v>9</v>
      </c>
      <c r="L512" s="130"/>
      <c r="M512" s="130"/>
      <c r="N512" s="130"/>
      <c r="O512" s="130"/>
      <c r="P512" s="130"/>
      <c r="Q512" s="130"/>
      <c r="R512" s="130"/>
      <c r="S512" s="132"/>
      <c r="T512" s="133"/>
      <c r="U512" s="130"/>
      <c r="V512" s="130"/>
      <c r="W512" s="130"/>
      <c r="X512" s="130"/>
      <c r="Y512" s="130"/>
      <c r="Z512" s="130"/>
      <c r="AA512" s="134"/>
      <c r="AT512" s="135" t="s">
        <v>163</v>
      </c>
      <c r="AU512" s="135" t="s">
        <v>74</v>
      </c>
      <c r="AV512" s="135" t="s">
        <v>74</v>
      </c>
      <c r="AW512" s="135" t="s">
        <v>129</v>
      </c>
      <c r="AX512" s="135" t="s">
        <v>66</v>
      </c>
      <c r="AY512" s="135" t="s">
        <v>153</v>
      </c>
    </row>
    <row r="513" spans="2:51" s="6" customFormat="1" ht="15.75" customHeight="1">
      <c r="B513" s="129"/>
      <c r="C513" s="130"/>
      <c r="D513" s="130"/>
      <c r="E513" s="130"/>
      <c r="F513" s="195" t="s">
        <v>667</v>
      </c>
      <c r="G513" s="195"/>
      <c r="H513" s="195"/>
      <c r="I513" s="195"/>
      <c r="J513" s="130"/>
      <c r="K513" s="131">
        <v>4.5</v>
      </c>
      <c r="L513" s="130"/>
      <c r="M513" s="130"/>
      <c r="N513" s="130"/>
      <c r="O513" s="130"/>
      <c r="P513" s="130"/>
      <c r="Q513" s="130"/>
      <c r="R513" s="130"/>
      <c r="S513" s="132"/>
      <c r="T513" s="133"/>
      <c r="U513" s="130"/>
      <c r="V513" s="130"/>
      <c r="W513" s="130"/>
      <c r="X513" s="130"/>
      <c r="Y513" s="130"/>
      <c r="Z513" s="130"/>
      <c r="AA513" s="134"/>
      <c r="AT513" s="135" t="s">
        <v>163</v>
      </c>
      <c r="AU513" s="135" t="s">
        <v>74</v>
      </c>
      <c r="AV513" s="135" t="s">
        <v>74</v>
      </c>
      <c r="AW513" s="135" t="s">
        <v>129</v>
      </c>
      <c r="AX513" s="135" t="s">
        <v>66</v>
      </c>
      <c r="AY513" s="135" t="s">
        <v>153</v>
      </c>
    </row>
    <row r="514" spans="2:51" s="6" customFormat="1" ht="15.75" customHeight="1">
      <c r="B514" s="123"/>
      <c r="C514" s="124"/>
      <c r="D514" s="124"/>
      <c r="E514" s="124"/>
      <c r="F514" s="194" t="s">
        <v>668</v>
      </c>
      <c r="G514" s="194"/>
      <c r="H514" s="194"/>
      <c r="I514" s="19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5"/>
      <c r="T514" s="126"/>
      <c r="U514" s="124"/>
      <c r="V514" s="124"/>
      <c r="W514" s="124"/>
      <c r="X514" s="124"/>
      <c r="Y514" s="124"/>
      <c r="Z514" s="124"/>
      <c r="AA514" s="127"/>
      <c r="AT514" s="128" t="s">
        <v>163</v>
      </c>
      <c r="AU514" s="128" t="s">
        <v>74</v>
      </c>
      <c r="AV514" s="128" t="s">
        <v>17</v>
      </c>
      <c r="AW514" s="128" t="s">
        <v>129</v>
      </c>
      <c r="AX514" s="128" t="s">
        <v>66</v>
      </c>
      <c r="AY514" s="128" t="s">
        <v>153</v>
      </c>
    </row>
    <row r="515" spans="2:51" s="6" customFormat="1" ht="15.75" customHeight="1">
      <c r="B515" s="123"/>
      <c r="C515" s="124"/>
      <c r="D515" s="124"/>
      <c r="E515" s="124"/>
      <c r="F515" s="194" t="s">
        <v>669</v>
      </c>
      <c r="G515" s="194"/>
      <c r="H515" s="194"/>
      <c r="I515" s="19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5"/>
      <c r="T515" s="126"/>
      <c r="U515" s="124"/>
      <c r="V515" s="124"/>
      <c r="W515" s="124"/>
      <c r="X515" s="124"/>
      <c r="Y515" s="124"/>
      <c r="Z515" s="124"/>
      <c r="AA515" s="127"/>
      <c r="AT515" s="128" t="s">
        <v>163</v>
      </c>
      <c r="AU515" s="128" t="s">
        <v>74</v>
      </c>
      <c r="AV515" s="128" t="s">
        <v>17</v>
      </c>
      <c r="AW515" s="128" t="s">
        <v>129</v>
      </c>
      <c r="AX515" s="128" t="s">
        <v>66</v>
      </c>
      <c r="AY515" s="128" t="s">
        <v>153</v>
      </c>
    </row>
    <row r="516" spans="2:51" s="6" customFormat="1" ht="15.75" customHeight="1">
      <c r="B516" s="129"/>
      <c r="C516" s="130"/>
      <c r="D516" s="130"/>
      <c r="E516" s="130"/>
      <c r="F516" s="195" t="s">
        <v>670</v>
      </c>
      <c r="G516" s="195"/>
      <c r="H516" s="195"/>
      <c r="I516" s="195"/>
      <c r="J516" s="130"/>
      <c r="K516" s="131">
        <v>9</v>
      </c>
      <c r="L516" s="130"/>
      <c r="M516" s="130"/>
      <c r="N516" s="130"/>
      <c r="O516" s="130"/>
      <c r="P516" s="130"/>
      <c r="Q516" s="130"/>
      <c r="R516" s="130"/>
      <c r="S516" s="132"/>
      <c r="T516" s="133"/>
      <c r="U516" s="130"/>
      <c r="V516" s="130"/>
      <c r="W516" s="130"/>
      <c r="X516" s="130"/>
      <c r="Y516" s="130"/>
      <c r="Z516" s="130"/>
      <c r="AA516" s="134"/>
      <c r="AT516" s="135" t="s">
        <v>163</v>
      </c>
      <c r="AU516" s="135" t="s">
        <v>74</v>
      </c>
      <c r="AV516" s="135" t="s">
        <v>74</v>
      </c>
      <c r="AW516" s="135" t="s">
        <v>129</v>
      </c>
      <c r="AX516" s="135" t="s">
        <v>66</v>
      </c>
      <c r="AY516" s="135" t="s">
        <v>153</v>
      </c>
    </row>
    <row r="517" spans="2:51" s="6" customFormat="1" ht="15.75" customHeight="1">
      <c r="B517" s="123"/>
      <c r="C517" s="124"/>
      <c r="D517" s="124"/>
      <c r="E517" s="124"/>
      <c r="F517" s="194" t="s">
        <v>671</v>
      </c>
      <c r="G517" s="194"/>
      <c r="H517" s="194"/>
      <c r="I517" s="19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5"/>
      <c r="T517" s="126"/>
      <c r="U517" s="124"/>
      <c r="V517" s="124"/>
      <c r="W517" s="124"/>
      <c r="X517" s="124"/>
      <c r="Y517" s="124"/>
      <c r="Z517" s="124"/>
      <c r="AA517" s="127"/>
      <c r="AT517" s="128" t="s">
        <v>163</v>
      </c>
      <c r="AU517" s="128" t="s">
        <v>74</v>
      </c>
      <c r="AV517" s="128" t="s">
        <v>17</v>
      </c>
      <c r="AW517" s="128" t="s">
        <v>129</v>
      </c>
      <c r="AX517" s="128" t="s">
        <v>66</v>
      </c>
      <c r="AY517" s="128" t="s">
        <v>153</v>
      </c>
    </row>
    <row r="518" spans="2:51" s="6" customFormat="1" ht="15.75" customHeight="1">
      <c r="B518" s="129"/>
      <c r="C518" s="130"/>
      <c r="D518" s="130"/>
      <c r="E518" s="130"/>
      <c r="F518" s="195" t="s">
        <v>672</v>
      </c>
      <c r="G518" s="195"/>
      <c r="H518" s="195"/>
      <c r="I518" s="195"/>
      <c r="J518" s="130"/>
      <c r="K518" s="131">
        <v>15</v>
      </c>
      <c r="L518" s="130"/>
      <c r="M518" s="130"/>
      <c r="N518" s="130"/>
      <c r="O518" s="130"/>
      <c r="P518" s="130"/>
      <c r="Q518" s="130"/>
      <c r="R518" s="130"/>
      <c r="S518" s="132"/>
      <c r="T518" s="133"/>
      <c r="U518" s="130"/>
      <c r="V518" s="130"/>
      <c r="W518" s="130"/>
      <c r="X518" s="130"/>
      <c r="Y518" s="130"/>
      <c r="Z518" s="130"/>
      <c r="AA518" s="134"/>
      <c r="AT518" s="135" t="s">
        <v>163</v>
      </c>
      <c r="AU518" s="135" t="s">
        <v>74</v>
      </c>
      <c r="AV518" s="135" t="s">
        <v>74</v>
      </c>
      <c r="AW518" s="135" t="s">
        <v>129</v>
      </c>
      <c r="AX518" s="135" t="s">
        <v>66</v>
      </c>
      <c r="AY518" s="135" t="s">
        <v>153</v>
      </c>
    </row>
    <row r="519" spans="2:51" s="6" customFormat="1" ht="15.75" customHeight="1">
      <c r="B519" s="136"/>
      <c r="C519" s="137"/>
      <c r="D519" s="137"/>
      <c r="E519" s="137"/>
      <c r="F519" s="196" t="s">
        <v>169</v>
      </c>
      <c r="G519" s="196"/>
      <c r="H519" s="196"/>
      <c r="I519" s="196"/>
      <c r="J519" s="137"/>
      <c r="K519" s="138">
        <v>37.5</v>
      </c>
      <c r="L519" s="137"/>
      <c r="M519" s="137"/>
      <c r="N519" s="137"/>
      <c r="O519" s="137"/>
      <c r="P519" s="137"/>
      <c r="Q519" s="137"/>
      <c r="R519" s="137"/>
      <c r="S519" s="139"/>
      <c r="T519" s="140"/>
      <c r="U519" s="137"/>
      <c r="V519" s="137"/>
      <c r="W519" s="137"/>
      <c r="X519" s="137"/>
      <c r="Y519" s="137"/>
      <c r="Z519" s="137"/>
      <c r="AA519" s="141"/>
      <c r="AT519" s="142" t="s">
        <v>163</v>
      </c>
      <c r="AU519" s="142" t="s">
        <v>74</v>
      </c>
      <c r="AV519" s="142" t="s">
        <v>158</v>
      </c>
      <c r="AW519" s="142" t="s">
        <v>129</v>
      </c>
      <c r="AX519" s="142" t="s">
        <v>17</v>
      </c>
      <c r="AY519" s="142" t="s">
        <v>153</v>
      </c>
    </row>
    <row r="520" spans="2:65" s="6" customFormat="1" ht="39" customHeight="1">
      <c r="B520" s="21"/>
      <c r="C520" s="112" t="s">
        <v>673</v>
      </c>
      <c r="D520" s="112" t="s">
        <v>154</v>
      </c>
      <c r="E520" s="113" t="s">
        <v>674</v>
      </c>
      <c r="F520" s="190" t="s">
        <v>675</v>
      </c>
      <c r="G520" s="190"/>
      <c r="H520" s="190"/>
      <c r="I520" s="190"/>
      <c r="J520" s="115" t="s">
        <v>77</v>
      </c>
      <c r="K520" s="116">
        <v>8</v>
      </c>
      <c r="L520" s="191"/>
      <c r="M520" s="191"/>
      <c r="N520" s="192">
        <f>ROUND($L$520*$K$520,2)</f>
        <v>0</v>
      </c>
      <c r="O520" s="192"/>
      <c r="P520" s="192"/>
      <c r="Q520" s="192"/>
      <c r="R520" s="114" t="s">
        <v>331</v>
      </c>
      <c r="S520" s="40"/>
      <c r="T520" s="117"/>
      <c r="U520" s="118" t="s">
        <v>36</v>
      </c>
      <c r="V520" s="22"/>
      <c r="W520" s="22"/>
      <c r="X520" s="119">
        <v>0.00145</v>
      </c>
      <c r="Y520" s="119">
        <f>$X$520*$K$520</f>
        <v>0.0116</v>
      </c>
      <c r="Z520" s="119">
        <v>0</v>
      </c>
      <c r="AA520" s="120">
        <f>$Z$520*$K$520</f>
        <v>0</v>
      </c>
      <c r="AR520" s="74" t="s">
        <v>158</v>
      </c>
      <c r="AT520" s="74" t="s">
        <v>154</v>
      </c>
      <c r="AU520" s="74" t="s">
        <v>74</v>
      </c>
      <c r="AY520" s="6" t="s">
        <v>153</v>
      </c>
      <c r="BE520" s="121">
        <f>IF($U$520="základní",$N$520,0)</f>
        <v>0</v>
      </c>
      <c r="BF520" s="121">
        <f>IF($U$520="snížená",$N$520,0)</f>
        <v>0</v>
      </c>
      <c r="BG520" s="121">
        <f>IF($U$520="zákl. přenesená",$N$520,0)</f>
        <v>0</v>
      </c>
      <c r="BH520" s="121">
        <f>IF($U$520="sníž. přenesená",$N$520,0)</f>
        <v>0</v>
      </c>
      <c r="BI520" s="121">
        <f>IF($U$520="nulová",$N$520,0)</f>
        <v>0</v>
      </c>
      <c r="BJ520" s="74" t="s">
        <v>17</v>
      </c>
      <c r="BK520" s="121">
        <f>ROUND($L$520*$K$520,2)</f>
        <v>0</v>
      </c>
      <c r="BL520" s="74" t="s">
        <v>158</v>
      </c>
      <c r="BM520" s="74" t="s">
        <v>676</v>
      </c>
    </row>
    <row r="521" spans="2:47" s="6" customFormat="1" ht="16.5" customHeight="1">
      <c r="B521" s="21"/>
      <c r="C521" s="22"/>
      <c r="D521" s="22"/>
      <c r="E521" s="22"/>
      <c r="F521" s="193" t="s">
        <v>675</v>
      </c>
      <c r="G521" s="193"/>
      <c r="H521" s="193"/>
      <c r="I521" s="193"/>
      <c r="J521" s="193"/>
      <c r="K521" s="193"/>
      <c r="L521" s="193"/>
      <c r="M521" s="193"/>
      <c r="N521" s="193"/>
      <c r="O521" s="193"/>
      <c r="P521" s="193"/>
      <c r="Q521" s="193"/>
      <c r="R521" s="193"/>
      <c r="S521" s="40"/>
      <c r="T521" s="122"/>
      <c r="U521" s="22"/>
      <c r="V521" s="22"/>
      <c r="W521" s="22"/>
      <c r="X521" s="22"/>
      <c r="Y521" s="22"/>
      <c r="Z521" s="22"/>
      <c r="AA521" s="49"/>
      <c r="AT521" s="6" t="s">
        <v>161</v>
      </c>
      <c r="AU521" s="6" t="s">
        <v>74</v>
      </c>
    </row>
    <row r="522" spans="2:51" s="6" customFormat="1" ht="15.75" customHeight="1">
      <c r="B522" s="123"/>
      <c r="C522" s="124"/>
      <c r="D522" s="124"/>
      <c r="E522" s="124"/>
      <c r="F522" s="194" t="s">
        <v>677</v>
      </c>
      <c r="G522" s="194"/>
      <c r="H522" s="194"/>
      <c r="I522" s="19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5"/>
      <c r="T522" s="126"/>
      <c r="U522" s="124"/>
      <c r="V522" s="124"/>
      <c r="W522" s="124"/>
      <c r="X522" s="124"/>
      <c r="Y522" s="124"/>
      <c r="Z522" s="124"/>
      <c r="AA522" s="127"/>
      <c r="AT522" s="128" t="s">
        <v>163</v>
      </c>
      <c r="AU522" s="128" t="s">
        <v>74</v>
      </c>
      <c r="AV522" s="128" t="s">
        <v>17</v>
      </c>
      <c r="AW522" s="128" t="s">
        <v>129</v>
      </c>
      <c r="AX522" s="128" t="s">
        <v>66</v>
      </c>
      <c r="AY522" s="128" t="s">
        <v>153</v>
      </c>
    </row>
    <row r="523" spans="2:51" s="6" customFormat="1" ht="15.75" customHeight="1">
      <c r="B523" s="129"/>
      <c r="C523" s="130"/>
      <c r="D523" s="130"/>
      <c r="E523" s="130"/>
      <c r="F523" s="195" t="s">
        <v>158</v>
      </c>
      <c r="G523" s="195"/>
      <c r="H523" s="195"/>
      <c r="I523" s="195"/>
      <c r="J523" s="130"/>
      <c r="K523" s="131">
        <v>4</v>
      </c>
      <c r="L523" s="130"/>
      <c r="M523" s="130"/>
      <c r="N523" s="130"/>
      <c r="O523" s="130"/>
      <c r="P523" s="130"/>
      <c r="Q523" s="130"/>
      <c r="R523" s="130"/>
      <c r="S523" s="132"/>
      <c r="T523" s="133"/>
      <c r="U523" s="130"/>
      <c r="V523" s="130"/>
      <c r="W523" s="130"/>
      <c r="X523" s="130"/>
      <c r="Y523" s="130"/>
      <c r="Z523" s="130"/>
      <c r="AA523" s="134"/>
      <c r="AT523" s="135" t="s">
        <v>163</v>
      </c>
      <c r="AU523" s="135" t="s">
        <v>74</v>
      </c>
      <c r="AV523" s="135" t="s">
        <v>74</v>
      </c>
      <c r="AW523" s="135" t="s">
        <v>129</v>
      </c>
      <c r="AX523" s="135" t="s">
        <v>66</v>
      </c>
      <c r="AY523" s="135" t="s">
        <v>153</v>
      </c>
    </row>
    <row r="524" spans="2:51" s="6" customFormat="1" ht="27" customHeight="1">
      <c r="B524" s="123"/>
      <c r="C524" s="124"/>
      <c r="D524" s="124"/>
      <c r="E524" s="124"/>
      <c r="F524" s="194" t="s">
        <v>678</v>
      </c>
      <c r="G524" s="194"/>
      <c r="H524" s="194"/>
      <c r="I524" s="19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5"/>
      <c r="T524" s="126"/>
      <c r="U524" s="124"/>
      <c r="V524" s="124"/>
      <c r="W524" s="124"/>
      <c r="X524" s="124"/>
      <c r="Y524" s="124"/>
      <c r="Z524" s="124"/>
      <c r="AA524" s="127"/>
      <c r="AT524" s="128" t="s">
        <v>163</v>
      </c>
      <c r="AU524" s="128" t="s">
        <v>74</v>
      </c>
      <c r="AV524" s="128" t="s">
        <v>17</v>
      </c>
      <c r="AW524" s="128" t="s">
        <v>129</v>
      </c>
      <c r="AX524" s="128" t="s">
        <v>66</v>
      </c>
      <c r="AY524" s="128" t="s">
        <v>153</v>
      </c>
    </row>
    <row r="525" spans="2:51" s="6" customFormat="1" ht="15.75" customHeight="1">
      <c r="B525" s="129"/>
      <c r="C525" s="130"/>
      <c r="D525" s="130"/>
      <c r="E525" s="130"/>
      <c r="F525" s="195" t="s">
        <v>158</v>
      </c>
      <c r="G525" s="195"/>
      <c r="H525" s="195"/>
      <c r="I525" s="195"/>
      <c r="J525" s="130"/>
      <c r="K525" s="131">
        <v>4</v>
      </c>
      <c r="L525" s="130"/>
      <c r="M525" s="130"/>
      <c r="N525" s="130"/>
      <c r="O525" s="130"/>
      <c r="P525" s="130"/>
      <c r="Q525" s="130"/>
      <c r="R525" s="130"/>
      <c r="S525" s="132"/>
      <c r="T525" s="133"/>
      <c r="U525" s="130"/>
      <c r="V525" s="130"/>
      <c r="W525" s="130"/>
      <c r="X525" s="130"/>
      <c r="Y525" s="130"/>
      <c r="Z525" s="130"/>
      <c r="AA525" s="134"/>
      <c r="AT525" s="135" t="s">
        <v>163</v>
      </c>
      <c r="AU525" s="135" t="s">
        <v>74</v>
      </c>
      <c r="AV525" s="135" t="s">
        <v>74</v>
      </c>
      <c r="AW525" s="135" t="s">
        <v>129</v>
      </c>
      <c r="AX525" s="135" t="s">
        <v>66</v>
      </c>
      <c r="AY525" s="135" t="s">
        <v>153</v>
      </c>
    </row>
    <row r="526" spans="2:51" s="6" customFormat="1" ht="15.75" customHeight="1">
      <c r="B526" s="136"/>
      <c r="C526" s="137"/>
      <c r="D526" s="137"/>
      <c r="E526" s="137"/>
      <c r="F526" s="196" t="s">
        <v>169</v>
      </c>
      <c r="G526" s="196"/>
      <c r="H526" s="196"/>
      <c r="I526" s="196"/>
      <c r="J526" s="137"/>
      <c r="K526" s="138">
        <v>8</v>
      </c>
      <c r="L526" s="137"/>
      <c r="M526" s="137"/>
      <c r="N526" s="137"/>
      <c r="O526" s="137"/>
      <c r="P526" s="137"/>
      <c r="Q526" s="137"/>
      <c r="R526" s="137"/>
      <c r="S526" s="139"/>
      <c r="T526" s="140"/>
      <c r="U526" s="137"/>
      <c r="V526" s="137"/>
      <c r="W526" s="137"/>
      <c r="X526" s="137"/>
      <c r="Y526" s="137"/>
      <c r="Z526" s="137"/>
      <c r="AA526" s="141"/>
      <c r="AT526" s="142" t="s">
        <v>163</v>
      </c>
      <c r="AU526" s="142" t="s">
        <v>74</v>
      </c>
      <c r="AV526" s="142" t="s">
        <v>158</v>
      </c>
      <c r="AW526" s="142" t="s">
        <v>129</v>
      </c>
      <c r="AX526" s="142" t="s">
        <v>17</v>
      </c>
      <c r="AY526" s="142" t="s">
        <v>153</v>
      </c>
    </row>
    <row r="527" spans="2:65" s="6" customFormat="1" ht="27" customHeight="1">
      <c r="B527" s="21"/>
      <c r="C527" s="112" t="s">
        <v>679</v>
      </c>
      <c r="D527" s="112" t="s">
        <v>154</v>
      </c>
      <c r="E527" s="113" t="s">
        <v>680</v>
      </c>
      <c r="F527" s="190" t="s">
        <v>681</v>
      </c>
      <c r="G527" s="190"/>
      <c r="H527" s="190"/>
      <c r="I527" s="190"/>
      <c r="J527" s="115" t="s">
        <v>95</v>
      </c>
      <c r="K527" s="116">
        <v>12.5</v>
      </c>
      <c r="L527" s="191"/>
      <c r="M527" s="191"/>
      <c r="N527" s="192">
        <f>ROUND($L$527*$K$527,2)</f>
        <v>0</v>
      </c>
      <c r="O527" s="192"/>
      <c r="P527" s="192"/>
      <c r="Q527" s="192"/>
      <c r="R527" s="114" t="s">
        <v>157</v>
      </c>
      <c r="S527" s="40"/>
      <c r="T527" s="117"/>
      <c r="U527" s="118" t="s">
        <v>36</v>
      </c>
      <c r="V527" s="22"/>
      <c r="W527" s="22"/>
      <c r="X527" s="119">
        <v>0.00014</v>
      </c>
      <c r="Y527" s="119">
        <f>$X$527*$K$527</f>
        <v>0.0017499999999999998</v>
      </c>
      <c r="Z527" s="119">
        <v>0</v>
      </c>
      <c r="AA527" s="120">
        <f>$Z$527*$K$527</f>
        <v>0</v>
      </c>
      <c r="AR527" s="74" t="s">
        <v>158</v>
      </c>
      <c r="AT527" s="74" t="s">
        <v>154</v>
      </c>
      <c r="AU527" s="74" t="s">
        <v>74</v>
      </c>
      <c r="AY527" s="6" t="s">
        <v>153</v>
      </c>
      <c r="BE527" s="121">
        <f>IF($U$527="základní",$N$527,0)</f>
        <v>0</v>
      </c>
      <c r="BF527" s="121">
        <f>IF($U$527="snížená",$N$527,0)</f>
        <v>0</v>
      </c>
      <c r="BG527" s="121">
        <f>IF($U$527="zákl. přenesená",$N$527,0)</f>
        <v>0</v>
      </c>
      <c r="BH527" s="121">
        <f>IF($U$527="sníž. přenesená",$N$527,0)</f>
        <v>0</v>
      </c>
      <c r="BI527" s="121">
        <f>IF($U$527="nulová",$N$527,0)</f>
        <v>0</v>
      </c>
      <c r="BJ527" s="74" t="s">
        <v>17</v>
      </c>
      <c r="BK527" s="121">
        <f>ROUND($L$527*$K$527,2)</f>
        <v>0</v>
      </c>
      <c r="BL527" s="74" t="s">
        <v>158</v>
      </c>
      <c r="BM527" s="74" t="s">
        <v>682</v>
      </c>
    </row>
    <row r="528" spans="2:47" s="6" customFormat="1" ht="16.5" customHeight="1">
      <c r="B528" s="21"/>
      <c r="C528" s="22"/>
      <c r="D528" s="22"/>
      <c r="E528" s="22"/>
      <c r="F528" s="193" t="s">
        <v>683</v>
      </c>
      <c r="G528" s="193"/>
      <c r="H528" s="193"/>
      <c r="I528" s="193"/>
      <c r="J528" s="193"/>
      <c r="K528" s="193"/>
      <c r="L528" s="193"/>
      <c r="M528" s="193"/>
      <c r="N528" s="193"/>
      <c r="O528" s="193"/>
      <c r="P528" s="193"/>
      <c r="Q528" s="193"/>
      <c r="R528" s="193"/>
      <c r="S528" s="40"/>
      <c r="T528" s="122"/>
      <c r="U528" s="22"/>
      <c r="V528" s="22"/>
      <c r="W528" s="22"/>
      <c r="X528" s="22"/>
      <c r="Y528" s="22"/>
      <c r="Z528" s="22"/>
      <c r="AA528" s="49"/>
      <c r="AT528" s="6" t="s">
        <v>161</v>
      </c>
      <c r="AU528" s="6" t="s">
        <v>74</v>
      </c>
    </row>
    <row r="529" spans="2:51" s="6" customFormat="1" ht="15.75" customHeight="1">
      <c r="B529" s="123"/>
      <c r="C529" s="124"/>
      <c r="D529" s="124"/>
      <c r="E529" s="124"/>
      <c r="F529" s="194" t="s">
        <v>684</v>
      </c>
      <c r="G529" s="194"/>
      <c r="H529" s="194"/>
      <c r="I529" s="19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5"/>
      <c r="T529" s="126"/>
      <c r="U529" s="124"/>
      <c r="V529" s="124"/>
      <c r="W529" s="124"/>
      <c r="X529" s="124"/>
      <c r="Y529" s="124"/>
      <c r="Z529" s="124"/>
      <c r="AA529" s="127"/>
      <c r="AT529" s="128" t="s">
        <v>163</v>
      </c>
      <c r="AU529" s="128" t="s">
        <v>74</v>
      </c>
      <c r="AV529" s="128" t="s">
        <v>17</v>
      </c>
      <c r="AW529" s="128" t="s">
        <v>129</v>
      </c>
      <c r="AX529" s="128" t="s">
        <v>66</v>
      </c>
      <c r="AY529" s="128" t="s">
        <v>153</v>
      </c>
    </row>
    <row r="530" spans="2:51" s="6" customFormat="1" ht="15.75" customHeight="1">
      <c r="B530" s="129"/>
      <c r="C530" s="130"/>
      <c r="D530" s="130"/>
      <c r="E530" s="130"/>
      <c r="F530" s="195" t="s">
        <v>685</v>
      </c>
      <c r="G530" s="195"/>
      <c r="H530" s="195"/>
      <c r="I530" s="195"/>
      <c r="J530" s="130"/>
      <c r="K530" s="131">
        <v>4.9</v>
      </c>
      <c r="L530" s="130"/>
      <c r="M530" s="130"/>
      <c r="N530" s="130"/>
      <c r="O530" s="130"/>
      <c r="P530" s="130"/>
      <c r="Q530" s="130"/>
      <c r="R530" s="130"/>
      <c r="S530" s="132"/>
      <c r="T530" s="133"/>
      <c r="U530" s="130"/>
      <c r="V530" s="130"/>
      <c r="W530" s="130"/>
      <c r="X530" s="130"/>
      <c r="Y530" s="130"/>
      <c r="Z530" s="130"/>
      <c r="AA530" s="134"/>
      <c r="AT530" s="135" t="s">
        <v>163</v>
      </c>
      <c r="AU530" s="135" t="s">
        <v>74</v>
      </c>
      <c r="AV530" s="135" t="s">
        <v>74</v>
      </c>
      <c r="AW530" s="135" t="s">
        <v>129</v>
      </c>
      <c r="AX530" s="135" t="s">
        <v>66</v>
      </c>
      <c r="AY530" s="135" t="s">
        <v>153</v>
      </c>
    </row>
    <row r="531" spans="2:51" s="6" customFormat="1" ht="15.75" customHeight="1">
      <c r="B531" s="123"/>
      <c r="C531" s="124"/>
      <c r="D531" s="124"/>
      <c r="E531" s="124"/>
      <c r="F531" s="194" t="s">
        <v>686</v>
      </c>
      <c r="G531" s="194"/>
      <c r="H531" s="194"/>
      <c r="I531" s="19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5"/>
      <c r="T531" s="126"/>
      <c r="U531" s="124"/>
      <c r="V531" s="124"/>
      <c r="W531" s="124"/>
      <c r="X531" s="124"/>
      <c r="Y531" s="124"/>
      <c r="Z531" s="124"/>
      <c r="AA531" s="127"/>
      <c r="AT531" s="128" t="s">
        <v>163</v>
      </c>
      <c r="AU531" s="128" t="s">
        <v>74</v>
      </c>
      <c r="AV531" s="128" t="s">
        <v>17</v>
      </c>
      <c r="AW531" s="128" t="s">
        <v>129</v>
      </c>
      <c r="AX531" s="128" t="s">
        <v>66</v>
      </c>
      <c r="AY531" s="128" t="s">
        <v>153</v>
      </c>
    </row>
    <row r="532" spans="2:51" s="6" customFormat="1" ht="15.75" customHeight="1">
      <c r="B532" s="129"/>
      <c r="C532" s="130"/>
      <c r="D532" s="130"/>
      <c r="E532" s="130"/>
      <c r="F532" s="195" t="s">
        <v>687</v>
      </c>
      <c r="G532" s="195"/>
      <c r="H532" s="195"/>
      <c r="I532" s="195"/>
      <c r="J532" s="130"/>
      <c r="K532" s="131">
        <v>7.6</v>
      </c>
      <c r="L532" s="130"/>
      <c r="M532" s="130"/>
      <c r="N532" s="130"/>
      <c r="O532" s="130"/>
      <c r="P532" s="130"/>
      <c r="Q532" s="130"/>
      <c r="R532" s="130"/>
      <c r="S532" s="132"/>
      <c r="T532" s="133"/>
      <c r="U532" s="130"/>
      <c r="V532" s="130"/>
      <c r="W532" s="130"/>
      <c r="X532" s="130"/>
      <c r="Y532" s="130"/>
      <c r="Z532" s="130"/>
      <c r="AA532" s="134"/>
      <c r="AT532" s="135" t="s">
        <v>163</v>
      </c>
      <c r="AU532" s="135" t="s">
        <v>74</v>
      </c>
      <c r="AV532" s="135" t="s">
        <v>74</v>
      </c>
      <c r="AW532" s="135" t="s">
        <v>129</v>
      </c>
      <c r="AX532" s="135" t="s">
        <v>66</v>
      </c>
      <c r="AY532" s="135" t="s">
        <v>153</v>
      </c>
    </row>
    <row r="533" spans="2:51" s="6" customFormat="1" ht="15.75" customHeight="1">
      <c r="B533" s="136"/>
      <c r="C533" s="137"/>
      <c r="D533" s="137"/>
      <c r="E533" s="137"/>
      <c r="F533" s="196" t="s">
        <v>169</v>
      </c>
      <c r="G533" s="196"/>
      <c r="H533" s="196"/>
      <c r="I533" s="196"/>
      <c r="J533" s="137"/>
      <c r="K533" s="138">
        <v>12.5</v>
      </c>
      <c r="L533" s="137"/>
      <c r="M533" s="137"/>
      <c r="N533" s="137"/>
      <c r="O533" s="137"/>
      <c r="P533" s="137"/>
      <c r="Q533" s="137"/>
      <c r="R533" s="137"/>
      <c r="S533" s="139"/>
      <c r="T533" s="140"/>
      <c r="U533" s="137"/>
      <c r="V533" s="137"/>
      <c r="W533" s="137"/>
      <c r="X533" s="137"/>
      <c r="Y533" s="137"/>
      <c r="Z533" s="137"/>
      <c r="AA533" s="141"/>
      <c r="AT533" s="142" t="s">
        <v>163</v>
      </c>
      <c r="AU533" s="142" t="s">
        <v>74</v>
      </c>
      <c r="AV533" s="142" t="s">
        <v>158</v>
      </c>
      <c r="AW533" s="142" t="s">
        <v>129</v>
      </c>
      <c r="AX533" s="142" t="s">
        <v>17</v>
      </c>
      <c r="AY533" s="142" t="s">
        <v>153</v>
      </c>
    </row>
    <row r="534" spans="2:65" s="6" customFormat="1" ht="27" customHeight="1">
      <c r="B534" s="21"/>
      <c r="C534" s="112" t="s">
        <v>688</v>
      </c>
      <c r="D534" s="112" t="s">
        <v>154</v>
      </c>
      <c r="E534" s="113" t="s">
        <v>689</v>
      </c>
      <c r="F534" s="190" t="s">
        <v>690</v>
      </c>
      <c r="G534" s="190"/>
      <c r="H534" s="190"/>
      <c r="I534" s="190"/>
      <c r="J534" s="115" t="s">
        <v>95</v>
      </c>
      <c r="K534" s="116">
        <v>344.216</v>
      </c>
      <c r="L534" s="191"/>
      <c r="M534" s="191"/>
      <c r="N534" s="192">
        <f>ROUND($L$534*$K$534,2)</f>
        <v>0</v>
      </c>
      <c r="O534" s="192"/>
      <c r="P534" s="192"/>
      <c r="Q534" s="192"/>
      <c r="R534" s="114" t="s">
        <v>157</v>
      </c>
      <c r="S534" s="40"/>
      <c r="T534" s="117"/>
      <c r="U534" s="118" t="s">
        <v>36</v>
      </c>
      <c r="V534" s="22"/>
      <c r="W534" s="22"/>
      <c r="X534" s="119">
        <v>0.08978</v>
      </c>
      <c r="Y534" s="119">
        <f>$X$534*$K$534</f>
        <v>30.90371248</v>
      </c>
      <c r="Z534" s="119">
        <v>0</v>
      </c>
      <c r="AA534" s="120">
        <f>$Z$534*$K$534</f>
        <v>0</v>
      </c>
      <c r="AR534" s="74" t="s">
        <v>158</v>
      </c>
      <c r="AT534" s="74" t="s">
        <v>154</v>
      </c>
      <c r="AU534" s="74" t="s">
        <v>74</v>
      </c>
      <c r="AY534" s="6" t="s">
        <v>153</v>
      </c>
      <c r="BE534" s="121">
        <f>IF($U$534="základní",$N$534,0)</f>
        <v>0</v>
      </c>
      <c r="BF534" s="121">
        <f>IF($U$534="snížená",$N$534,0)</f>
        <v>0</v>
      </c>
      <c r="BG534" s="121">
        <f>IF($U$534="zákl. přenesená",$N$534,0)</f>
        <v>0</v>
      </c>
      <c r="BH534" s="121">
        <f>IF($U$534="sníž. přenesená",$N$534,0)</f>
        <v>0</v>
      </c>
      <c r="BI534" s="121">
        <f>IF($U$534="nulová",$N$534,0)</f>
        <v>0</v>
      </c>
      <c r="BJ534" s="74" t="s">
        <v>17</v>
      </c>
      <c r="BK534" s="121">
        <f>ROUND($L$534*$K$534,2)</f>
        <v>0</v>
      </c>
      <c r="BL534" s="74" t="s">
        <v>158</v>
      </c>
      <c r="BM534" s="74" t="s">
        <v>691</v>
      </c>
    </row>
    <row r="535" spans="2:47" s="6" customFormat="1" ht="16.5" customHeight="1">
      <c r="B535" s="21"/>
      <c r="C535" s="22"/>
      <c r="D535" s="22"/>
      <c r="E535" s="22"/>
      <c r="F535" s="193" t="s">
        <v>690</v>
      </c>
      <c r="G535" s="193"/>
      <c r="H535" s="193"/>
      <c r="I535" s="193"/>
      <c r="J535" s="193"/>
      <c r="K535" s="193"/>
      <c r="L535" s="193"/>
      <c r="M535" s="193"/>
      <c r="N535" s="193"/>
      <c r="O535" s="193"/>
      <c r="P535" s="193"/>
      <c r="Q535" s="193"/>
      <c r="R535" s="193"/>
      <c r="S535" s="40"/>
      <c r="T535" s="122"/>
      <c r="U535" s="22"/>
      <c r="V535" s="22"/>
      <c r="W535" s="22"/>
      <c r="X535" s="22"/>
      <c r="Y535" s="22"/>
      <c r="Z535" s="22"/>
      <c r="AA535" s="49"/>
      <c r="AT535" s="6" t="s">
        <v>161</v>
      </c>
      <c r="AU535" s="6" t="s">
        <v>74</v>
      </c>
    </row>
    <row r="536" spans="2:65" s="6" customFormat="1" ht="27" customHeight="1">
      <c r="B536" s="21"/>
      <c r="C536" s="143" t="s">
        <v>692</v>
      </c>
      <c r="D536" s="143" t="s">
        <v>345</v>
      </c>
      <c r="E536" s="144" t="s">
        <v>693</v>
      </c>
      <c r="F536" s="197" t="s">
        <v>694</v>
      </c>
      <c r="G536" s="197"/>
      <c r="H536" s="197"/>
      <c r="I536" s="197"/>
      <c r="J536" s="145" t="s">
        <v>120</v>
      </c>
      <c r="K536" s="146">
        <v>9.689</v>
      </c>
      <c r="L536" s="198"/>
      <c r="M536" s="198"/>
      <c r="N536" s="199">
        <f>ROUND($L$536*$K$536,2)</f>
        <v>0</v>
      </c>
      <c r="O536" s="199"/>
      <c r="P536" s="199"/>
      <c r="Q536" s="199"/>
      <c r="R536" s="114" t="s">
        <v>157</v>
      </c>
      <c r="S536" s="40"/>
      <c r="T536" s="117"/>
      <c r="U536" s="118" t="s">
        <v>36</v>
      </c>
      <c r="V536" s="22"/>
      <c r="W536" s="22"/>
      <c r="X536" s="119">
        <v>1</v>
      </c>
      <c r="Y536" s="119">
        <f>$X$536*$K$536</f>
        <v>9.689</v>
      </c>
      <c r="Z536" s="119">
        <v>0</v>
      </c>
      <c r="AA536" s="120">
        <f>$Z$536*$K$536</f>
        <v>0</v>
      </c>
      <c r="AR536" s="74" t="s">
        <v>239</v>
      </c>
      <c r="AT536" s="74" t="s">
        <v>345</v>
      </c>
      <c r="AU536" s="74" t="s">
        <v>74</v>
      </c>
      <c r="AY536" s="6" t="s">
        <v>153</v>
      </c>
      <c r="BE536" s="121">
        <f>IF($U$536="základní",$N$536,0)</f>
        <v>0</v>
      </c>
      <c r="BF536" s="121">
        <f>IF($U$536="snížená",$N$536,0)</f>
        <v>0</v>
      </c>
      <c r="BG536" s="121">
        <f>IF($U$536="zákl. přenesená",$N$536,0)</f>
        <v>0</v>
      </c>
      <c r="BH536" s="121">
        <f>IF($U$536="sníž. přenesená",$N$536,0)</f>
        <v>0</v>
      </c>
      <c r="BI536" s="121">
        <f>IF($U$536="nulová",$N$536,0)</f>
        <v>0</v>
      </c>
      <c r="BJ536" s="74" t="s">
        <v>17</v>
      </c>
      <c r="BK536" s="121">
        <f>ROUND($L$536*$K$536,2)</f>
        <v>0</v>
      </c>
      <c r="BL536" s="74" t="s">
        <v>158</v>
      </c>
      <c r="BM536" s="74" t="s">
        <v>695</v>
      </c>
    </row>
    <row r="537" spans="2:47" s="6" customFormat="1" ht="16.5" customHeight="1">
      <c r="B537" s="21"/>
      <c r="C537" s="22"/>
      <c r="D537" s="22"/>
      <c r="E537" s="22"/>
      <c r="F537" s="193" t="s">
        <v>694</v>
      </c>
      <c r="G537" s="193"/>
      <c r="H537" s="193"/>
      <c r="I537" s="193"/>
      <c r="J537" s="193"/>
      <c r="K537" s="193"/>
      <c r="L537" s="193"/>
      <c r="M537" s="193"/>
      <c r="N537" s="193"/>
      <c r="O537" s="193"/>
      <c r="P537" s="193"/>
      <c r="Q537" s="193"/>
      <c r="R537" s="193"/>
      <c r="S537" s="40"/>
      <c r="T537" s="122"/>
      <c r="U537" s="22"/>
      <c r="V537" s="22"/>
      <c r="W537" s="22"/>
      <c r="X537" s="22"/>
      <c r="Y537" s="22"/>
      <c r="Z537" s="22"/>
      <c r="AA537" s="49"/>
      <c r="AT537" s="6" t="s">
        <v>161</v>
      </c>
      <c r="AU537" s="6" t="s">
        <v>74</v>
      </c>
    </row>
    <row r="538" spans="2:51" s="6" customFormat="1" ht="15.75" customHeight="1">
      <c r="B538" s="129"/>
      <c r="C538" s="130"/>
      <c r="D538" s="130"/>
      <c r="E538" s="130"/>
      <c r="F538" s="195" t="s">
        <v>696</v>
      </c>
      <c r="G538" s="195"/>
      <c r="H538" s="195"/>
      <c r="I538" s="195"/>
      <c r="J538" s="130"/>
      <c r="K538" s="131">
        <v>9.689</v>
      </c>
      <c r="L538" s="130"/>
      <c r="M538" s="130"/>
      <c r="N538" s="130"/>
      <c r="O538" s="130"/>
      <c r="P538" s="130"/>
      <c r="Q538" s="130"/>
      <c r="R538" s="130"/>
      <c r="S538" s="132"/>
      <c r="T538" s="133"/>
      <c r="U538" s="130"/>
      <c r="V538" s="130"/>
      <c r="W538" s="130"/>
      <c r="X538" s="130"/>
      <c r="Y538" s="130"/>
      <c r="Z538" s="130"/>
      <c r="AA538" s="134"/>
      <c r="AT538" s="135" t="s">
        <v>163</v>
      </c>
      <c r="AU538" s="135" t="s">
        <v>74</v>
      </c>
      <c r="AV538" s="135" t="s">
        <v>74</v>
      </c>
      <c r="AW538" s="135" t="s">
        <v>129</v>
      </c>
      <c r="AX538" s="135" t="s">
        <v>17</v>
      </c>
      <c r="AY538" s="135" t="s">
        <v>153</v>
      </c>
    </row>
    <row r="539" spans="2:65" s="6" customFormat="1" ht="39" customHeight="1">
      <c r="B539" s="21"/>
      <c r="C539" s="112" t="s">
        <v>697</v>
      </c>
      <c r="D539" s="112" t="s">
        <v>154</v>
      </c>
      <c r="E539" s="113" t="s">
        <v>698</v>
      </c>
      <c r="F539" s="190" t="s">
        <v>699</v>
      </c>
      <c r="G539" s="190"/>
      <c r="H539" s="190"/>
      <c r="I539" s="190"/>
      <c r="J539" s="115" t="s">
        <v>95</v>
      </c>
      <c r="K539" s="116">
        <v>154.6</v>
      </c>
      <c r="L539" s="191"/>
      <c r="M539" s="191"/>
      <c r="N539" s="192">
        <f>ROUND($L$539*$K$539,2)</f>
        <v>0</v>
      </c>
      <c r="O539" s="192"/>
      <c r="P539" s="192"/>
      <c r="Q539" s="192"/>
      <c r="R539" s="114" t="s">
        <v>157</v>
      </c>
      <c r="S539" s="40"/>
      <c r="T539" s="117"/>
      <c r="U539" s="118" t="s">
        <v>36</v>
      </c>
      <c r="V539" s="22"/>
      <c r="W539" s="22"/>
      <c r="X539" s="119">
        <v>0.1554</v>
      </c>
      <c r="Y539" s="119">
        <f>$X$539*$K$539</f>
        <v>24.02484</v>
      </c>
      <c r="Z539" s="119">
        <v>0</v>
      </c>
      <c r="AA539" s="120">
        <f>$Z$539*$K$539</f>
        <v>0</v>
      </c>
      <c r="AR539" s="74" t="s">
        <v>158</v>
      </c>
      <c r="AT539" s="74" t="s">
        <v>154</v>
      </c>
      <c r="AU539" s="74" t="s">
        <v>74</v>
      </c>
      <c r="AY539" s="6" t="s">
        <v>153</v>
      </c>
      <c r="BE539" s="121">
        <f>IF($U$539="základní",$N$539,0)</f>
        <v>0</v>
      </c>
      <c r="BF539" s="121">
        <f>IF($U$539="snížená",$N$539,0)</f>
        <v>0</v>
      </c>
      <c r="BG539" s="121">
        <f>IF($U$539="zákl. přenesená",$N$539,0)</f>
        <v>0</v>
      </c>
      <c r="BH539" s="121">
        <f>IF($U$539="sníž. přenesená",$N$539,0)</f>
        <v>0</v>
      </c>
      <c r="BI539" s="121">
        <f>IF($U$539="nulová",$N$539,0)</f>
        <v>0</v>
      </c>
      <c r="BJ539" s="74" t="s">
        <v>17</v>
      </c>
      <c r="BK539" s="121">
        <f>ROUND($L$539*$K$539,2)</f>
        <v>0</v>
      </c>
      <c r="BL539" s="74" t="s">
        <v>158</v>
      </c>
      <c r="BM539" s="74" t="s">
        <v>700</v>
      </c>
    </row>
    <row r="540" spans="2:47" s="6" customFormat="1" ht="16.5" customHeight="1">
      <c r="B540" s="21"/>
      <c r="C540" s="22"/>
      <c r="D540" s="22"/>
      <c r="E540" s="22"/>
      <c r="F540" s="193" t="s">
        <v>701</v>
      </c>
      <c r="G540" s="193"/>
      <c r="H540" s="193"/>
      <c r="I540" s="193"/>
      <c r="J540" s="193"/>
      <c r="K540" s="193"/>
      <c r="L540" s="193"/>
      <c r="M540" s="193"/>
      <c r="N540" s="193"/>
      <c r="O540" s="193"/>
      <c r="P540" s="193"/>
      <c r="Q540" s="193"/>
      <c r="R540" s="193"/>
      <c r="S540" s="40"/>
      <c r="T540" s="122"/>
      <c r="U540" s="22"/>
      <c r="V540" s="22"/>
      <c r="W540" s="22"/>
      <c r="X540" s="22"/>
      <c r="Y540" s="22"/>
      <c r="Z540" s="22"/>
      <c r="AA540" s="49"/>
      <c r="AT540" s="6" t="s">
        <v>161</v>
      </c>
      <c r="AU540" s="6" t="s">
        <v>74</v>
      </c>
    </row>
    <row r="541" spans="2:51" s="6" customFormat="1" ht="15.75" customHeight="1">
      <c r="B541" s="123"/>
      <c r="C541" s="124"/>
      <c r="D541" s="124"/>
      <c r="E541" s="124"/>
      <c r="F541" s="194" t="s">
        <v>702</v>
      </c>
      <c r="G541" s="194"/>
      <c r="H541" s="194"/>
      <c r="I541" s="19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5"/>
      <c r="T541" s="126"/>
      <c r="U541" s="124"/>
      <c r="V541" s="124"/>
      <c r="W541" s="124"/>
      <c r="X541" s="124"/>
      <c r="Y541" s="124"/>
      <c r="Z541" s="124"/>
      <c r="AA541" s="127"/>
      <c r="AT541" s="128" t="s">
        <v>163</v>
      </c>
      <c r="AU541" s="128" t="s">
        <v>74</v>
      </c>
      <c r="AV541" s="128" t="s">
        <v>17</v>
      </c>
      <c r="AW541" s="128" t="s">
        <v>129</v>
      </c>
      <c r="AX541" s="128" t="s">
        <v>66</v>
      </c>
      <c r="AY541" s="128" t="s">
        <v>153</v>
      </c>
    </row>
    <row r="542" spans="2:51" s="6" customFormat="1" ht="15.75" customHeight="1">
      <c r="B542" s="123"/>
      <c r="C542" s="124"/>
      <c r="D542" s="124"/>
      <c r="E542" s="124"/>
      <c r="F542" s="194" t="s">
        <v>703</v>
      </c>
      <c r="G542" s="194"/>
      <c r="H542" s="194"/>
      <c r="I542" s="19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5"/>
      <c r="T542" s="126"/>
      <c r="U542" s="124"/>
      <c r="V542" s="124"/>
      <c r="W542" s="124"/>
      <c r="X542" s="124"/>
      <c r="Y542" s="124"/>
      <c r="Z542" s="124"/>
      <c r="AA542" s="127"/>
      <c r="AT542" s="128" t="s">
        <v>163</v>
      </c>
      <c r="AU542" s="128" t="s">
        <v>74</v>
      </c>
      <c r="AV542" s="128" t="s">
        <v>17</v>
      </c>
      <c r="AW542" s="128" t="s">
        <v>129</v>
      </c>
      <c r="AX542" s="128" t="s">
        <v>66</v>
      </c>
      <c r="AY542" s="128" t="s">
        <v>153</v>
      </c>
    </row>
    <row r="543" spans="2:51" s="6" customFormat="1" ht="15.75" customHeight="1">
      <c r="B543" s="129"/>
      <c r="C543" s="130"/>
      <c r="D543" s="130"/>
      <c r="E543" s="130"/>
      <c r="F543" s="195" t="s">
        <v>521</v>
      </c>
      <c r="G543" s="195"/>
      <c r="H543" s="195"/>
      <c r="I543" s="195"/>
      <c r="J543" s="130"/>
      <c r="K543" s="131">
        <v>46</v>
      </c>
      <c r="L543" s="130"/>
      <c r="M543" s="130"/>
      <c r="N543" s="130"/>
      <c r="O543" s="130"/>
      <c r="P543" s="130"/>
      <c r="Q543" s="130"/>
      <c r="R543" s="130"/>
      <c r="S543" s="132"/>
      <c r="T543" s="133"/>
      <c r="U543" s="130"/>
      <c r="V543" s="130"/>
      <c r="W543" s="130"/>
      <c r="X543" s="130"/>
      <c r="Y543" s="130"/>
      <c r="Z543" s="130"/>
      <c r="AA543" s="134"/>
      <c r="AT543" s="135" t="s">
        <v>163</v>
      </c>
      <c r="AU543" s="135" t="s">
        <v>74</v>
      </c>
      <c r="AV543" s="135" t="s">
        <v>74</v>
      </c>
      <c r="AW543" s="135" t="s">
        <v>129</v>
      </c>
      <c r="AX543" s="135" t="s">
        <v>66</v>
      </c>
      <c r="AY543" s="135" t="s">
        <v>153</v>
      </c>
    </row>
    <row r="544" spans="2:51" s="6" customFormat="1" ht="15.75" customHeight="1">
      <c r="B544" s="123"/>
      <c r="C544" s="124"/>
      <c r="D544" s="124"/>
      <c r="E544" s="124"/>
      <c r="F544" s="194" t="s">
        <v>704</v>
      </c>
      <c r="G544" s="194"/>
      <c r="H544" s="194"/>
      <c r="I544" s="19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5"/>
      <c r="T544" s="126"/>
      <c r="U544" s="124"/>
      <c r="V544" s="124"/>
      <c r="W544" s="124"/>
      <c r="X544" s="124"/>
      <c r="Y544" s="124"/>
      <c r="Z544" s="124"/>
      <c r="AA544" s="127"/>
      <c r="AT544" s="128" t="s">
        <v>163</v>
      </c>
      <c r="AU544" s="128" t="s">
        <v>74</v>
      </c>
      <c r="AV544" s="128" t="s">
        <v>17</v>
      </c>
      <c r="AW544" s="128" t="s">
        <v>129</v>
      </c>
      <c r="AX544" s="128" t="s">
        <v>66</v>
      </c>
      <c r="AY544" s="128" t="s">
        <v>153</v>
      </c>
    </row>
    <row r="545" spans="2:51" s="6" customFormat="1" ht="15.75" customHeight="1">
      <c r="B545" s="129"/>
      <c r="C545" s="130"/>
      <c r="D545" s="130"/>
      <c r="E545" s="130"/>
      <c r="F545" s="195" t="s">
        <v>705</v>
      </c>
      <c r="G545" s="195"/>
      <c r="H545" s="195"/>
      <c r="I545" s="195"/>
      <c r="J545" s="130"/>
      <c r="K545" s="131">
        <v>86.7</v>
      </c>
      <c r="L545" s="130"/>
      <c r="M545" s="130"/>
      <c r="N545" s="130"/>
      <c r="O545" s="130"/>
      <c r="P545" s="130"/>
      <c r="Q545" s="130"/>
      <c r="R545" s="130"/>
      <c r="S545" s="132"/>
      <c r="T545" s="133"/>
      <c r="U545" s="130"/>
      <c r="V545" s="130"/>
      <c r="W545" s="130"/>
      <c r="X545" s="130"/>
      <c r="Y545" s="130"/>
      <c r="Z545" s="130"/>
      <c r="AA545" s="134"/>
      <c r="AT545" s="135" t="s">
        <v>163</v>
      </c>
      <c r="AU545" s="135" t="s">
        <v>74</v>
      </c>
      <c r="AV545" s="135" t="s">
        <v>74</v>
      </c>
      <c r="AW545" s="135" t="s">
        <v>129</v>
      </c>
      <c r="AX545" s="135" t="s">
        <v>66</v>
      </c>
      <c r="AY545" s="135" t="s">
        <v>153</v>
      </c>
    </row>
    <row r="546" spans="2:51" s="6" customFormat="1" ht="15.75" customHeight="1">
      <c r="B546" s="123"/>
      <c r="C546" s="124"/>
      <c r="D546" s="124"/>
      <c r="E546" s="124"/>
      <c r="F546" s="194" t="s">
        <v>706</v>
      </c>
      <c r="G546" s="194"/>
      <c r="H546" s="194"/>
      <c r="I546" s="19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5"/>
      <c r="T546" s="126"/>
      <c r="U546" s="124"/>
      <c r="V546" s="124"/>
      <c r="W546" s="124"/>
      <c r="X546" s="124"/>
      <c r="Y546" s="124"/>
      <c r="Z546" s="124"/>
      <c r="AA546" s="127"/>
      <c r="AT546" s="128" t="s">
        <v>163</v>
      </c>
      <c r="AU546" s="128" t="s">
        <v>74</v>
      </c>
      <c r="AV546" s="128" t="s">
        <v>17</v>
      </c>
      <c r="AW546" s="128" t="s">
        <v>129</v>
      </c>
      <c r="AX546" s="128" t="s">
        <v>66</v>
      </c>
      <c r="AY546" s="128" t="s">
        <v>153</v>
      </c>
    </row>
    <row r="547" spans="2:51" s="6" customFormat="1" ht="15.75" customHeight="1">
      <c r="B547" s="129"/>
      <c r="C547" s="130"/>
      <c r="D547" s="130"/>
      <c r="E547" s="130"/>
      <c r="F547" s="195" t="s">
        <v>707</v>
      </c>
      <c r="G547" s="195"/>
      <c r="H547" s="195"/>
      <c r="I547" s="195"/>
      <c r="J547" s="130"/>
      <c r="K547" s="131">
        <v>11.7</v>
      </c>
      <c r="L547" s="130"/>
      <c r="M547" s="130"/>
      <c r="N547" s="130"/>
      <c r="O547" s="130"/>
      <c r="P547" s="130"/>
      <c r="Q547" s="130"/>
      <c r="R547" s="130"/>
      <c r="S547" s="132"/>
      <c r="T547" s="133"/>
      <c r="U547" s="130"/>
      <c r="V547" s="130"/>
      <c r="W547" s="130"/>
      <c r="X547" s="130"/>
      <c r="Y547" s="130"/>
      <c r="Z547" s="130"/>
      <c r="AA547" s="134"/>
      <c r="AT547" s="135" t="s">
        <v>163</v>
      </c>
      <c r="AU547" s="135" t="s">
        <v>74</v>
      </c>
      <c r="AV547" s="135" t="s">
        <v>74</v>
      </c>
      <c r="AW547" s="135" t="s">
        <v>129</v>
      </c>
      <c r="AX547" s="135" t="s">
        <v>66</v>
      </c>
      <c r="AY547" s="135" t="s">
        <v>153</v>
      </c>
    </row>
    <row r="548" spans="2:51" s="6" customFormat="1" ht="15.75" customHeight="1">
      <c r="B548" s="123"/>
      <c r="C548" s="124"/>
      <c r="D548" s="124"/>
      <c r="E548" s="124"/>
      <c r="F548" s="194" t="s">
        <v>708</v>
      </c>
      <c r="G548" s="194"/>
      <c r="H548" s="194"/>
      <c r="I548" s="19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5"/>
      <c r="T548" s="126"/>
      <c r="U548" s="124"/>
      <c r="V548" s="124"/>
      <c r="W548" s="124"/>
      <c r="X548" s="124"/>
      <c r="Y548" s="124"/>
      <c r="Z548" s="124"/>
      <c r="AA548" s="127"/>
      <c r="AT548" s="128" t="s">
        <v>163</v>
      </c>
      <c r="AU548" s="128" t="s">
        <v>74</v>
      </c>
      <c r="AV548" s="128" t="s">
        <v>17</v>
      </c>
      <c r="AW548" s="128" t="s">
        <v>129</v>
      </c>
      <c r="AX548" s="128" t="s">
        <v>66</v>
      </c>
      <c r="AY548" s="128" t="s">
        <v>153</v>
      </c>
    </row>
    <row r="549" spans="2:51" s="6" customFormat="1" ht="15.75" customHeight="1">
      <c r="B549" s="129"/>
      <c r="C549" s="130"/>
      <c r="D549" s="130"/>
      <c r="E549" s="130"/>
      <c r="F549" s="195" t="s">
        <v>709</v>
      </c>
      <c r="G549" s="195"/>
      <c r="H549" s="195"/>
      <c r="I549" s="195"/>
      <c r="J549" s="130"/>
      <c r="K549" s="131">
        <v>10.2</v>
      </c>
      <c r="L549" s="130"/>
      <c r="M549" s="130"/>
      <c r="N549" s="130"/>
      <c r="O549" s="130"/>
      <c r="P549" s="130"/>
      <c r="Q549" s="130"/>
      <c r="R549" s="130"/>
      <c r="S549" s="132"/>
      <c r="T549" s="133"/>
      <c r="U549" s="130"/>
      <c r="V549" s="130"/>
      <c r="W549" s="130"/>
      <c r="X549" s="130"/>
      <c r="Y549" s="130"/>
      <c r="Z549" s="130"/>
      <c r="AA549" s="134"/>
      <c r="AT549" s="135" t="s">
        <v>163</v>
      </c>
      <c r="AU549" s="135" t="s">
        <v>74</v>
      </c>
      <c r="AV549" s="135" t="s">
        <v>74</v>
      </c>
      <c r="AW549" s="135" t="s">
        <v>129</v>
      </c>
      <c r="AX549" s="135" t="s">
        <v>66</v>
      </c>
      <c r="AY549" s="135" t="s">
        <v>153</v>
      </c>
    </row>
    <row r="550" spans="2:51" s="6" customFormat="1" ht="15.75" customHeight="1">
      <c r="B550" s="136"/>
      <c r="C550" s="137"/>
      <c r="D550" s="137"/>
      <c r="E550" s="137" t="s">
        <v>710</v>
      </c>
      <c r="F550" s="196" t="s">
        <v>169</v>
      </c>
      <c r="G550" s="196"/>
      <c r="H550" s="196"/>
      <c r="I550" s="196"/>
      <c r="J550" s="137"/>
      <c r="K550" s="138">
        <v>154.6</v>
      </c>
      <c r="L550" s="137"/>
      <c r="M550" s="137"/>
      <c r="N550" s="137"/>
      <c r="O550" s="137"/>
      <c r="P550" s="137"/>
      <c r="Q550" s="137"/>
      <c r="R550" s="137"/>
      <c r="S550" s="139"/>
      <c r="T550" s="140"/>
      <c r="U550" s="137"/>
      <c r="V550" s="137"/>
      <c r="W550" s="137"/>
      <c r="X550" s="137"/>
      <c r="Y550" s="137"/>
      <c r="Z550" s="137"/>
      <c r="AA550" s="141"/>
      <c r="AT550" s="142" t="s">
        <v>163</v>
      </c>
      <c r="AU550" s="142" t="s">
        <v>74</v>
      </c>
      <c r="AV550" s="142" t="s">
        <v>158</v>
      </c>
      <c r="AW550" s="142" t="s">
        <v>129</v>
      </c>
      <c r="AX550" s="142" t="s">
        <v>17</v>
      </c>
      <c r="AY550" s="142" t="s">
        <v>153</v>
      </c>
    </row>
    <row r="551" spans="2:65" s="6" customFormat="1" ht="27" customHeight="1">
      <c r="B551" s="21"/>
      <c r="C551" s="143" t="s">
        <v>711</v>
      </c>
      <c r="D551" s="143" t="s">
        <v>345</v>
      </c>
      <c r="E551" s="144" t="s">
        <v>712</v>
      </c>
      <c r="F551" s="197" t="s">
        <v>713</v>
      </c>
      <c r="G551" s="197"/>
      <c r="H551" s="197"/>
      <c r="I551" s="197"/>
      <c r="J551" s="145" t="s">
        <v>517</v>
      </c>
      <c r="K551" s="146">
        <v>154.6</v>
      </c>
      <c r="L551" s="198"/>
      <c r="M551" s="198"/>
      <c r="N551" s="199">
        <f>ROUND($L$551*$K$551,2)</f>
        <v>0</v>
      </c>
      <c r="O551" s="199"/>
      <c r="P551" s="199"/>
      <c r="Q551" s="199"/>
      <c r="R551" s="114" t="s">
        <v>157</v>
      </c>
      <c r="S551" s="40"/>
      <c r="T551" s="117"/>
      <c r="U551" s="118" t="s">
        <v>36</v>
      </c>
      <c r="V551" s="22"/>
      <c r="W551" s="22"/>
      <c r="X551" s="119">
        <v>0.0821</v>
      </c>
      <c r="Y551" s="119">
        <f>$X$551*$K$551</f>
        <v>12.69266</v>
      </c>
      <c r="Z551" s="119">
        <v>0</v>
      </c>
      <c r="AA551" s="120">
        <f>$Z$551*$K$551</f>
        <v>0</v>
      </c>
      <c r="AR551" s="74" t="s">
        <v>239</v>
      </c>
      <c r="AT551" s="74" t="s">
        <v>345</v>
      </c>
      <c r="AU551" s="74" t="s">
        <v>74</v>
      </c>
      <c r="AY551" s="6" t="s">
        <v>153</v>
      </c>
      <c r="BE551" s="121">
        <f>IF($U$551="základní",$N$551,0)</f>
        <v>0</v>
      </c>
      <c r="BF551" s="121">
        <f>IF($U$551="snížená",$N$551,0)</f>
        <v>0</v>
      </c>
      <c r="BG551" s="121">
        <f>IF($U$551="zákl. přenesená",$N$551,0)</f>
        <v>0</v>
      </c>
      <c r="BH551" s="121">
        <f>IF($U$551="sníž. přenesená",$N$551,0)</f>
        <v>0</v>
      </c>
      <c r="BI551" s="121">
        <f>IF($U$551="nulová",$N$551,0)</f>
        <v>0</v>
      </c>
      <c r="BJ551" s="74" t="s">
        <v>17</v>
      </c>
      <c r="BK551" s="121">
        <f>ROUND($L$551*$K$551,2)</f>
        <v>0</v>
      </c>
      <c r="BL551" s="74" t="s">
        <v>158</v>
      </c>
      <c r="BM551" s="74" t="s">
        <v>714</v>
      </c>
    </row>
    <row r="552" spans="2:47" s="6" customFormat="1" ht="16.5" customHeight="1">
      <c r="B552" s="21"/>
      <c r="C552" s="22"/>
      <c r="D552" s="22"/>
      <c r="E552" s="22"/>
      <c r="F552" s="193" t="s">
        <v>713</v>
      </c>
      <c r="G552" s="193"/>
      <c r="H552" s="193"/>
      <c r="I552" s="193"/>
      <c r="J552" s="193"/>
      <c r="K552" s="193"/>
      <c r="L552" s="193"/>
      <c r="M552" s="193"/>
      <c r="N552" s="193"/>
      <c r="O552" s="193"/>
      <c r="P552" s="193"/>
      <c r="Q552" s="193"/>
      <c r="R552" s="193"/>
      <c r="S552" s="40"/>
      <c r="T552" s="122"/>
      <c r="U552" s="22"/>
      <c r="V552" s="22"/>
      <c r="W552" s="22"/>
      <c r="X552" s="22"/>
      <c r="Y552" s="22"/>
      <c r="Z552" s="22"/>
      <c r="AA552" s="49"/>
      <c r="AT552" s="6" t="s">
        <v>161</v>
      </c>
      <c r="AU552" s="6" t="s">
        <v>74</v>
      </c>
    </row>
    <row r="553" spans="2:65" s="6" customFormat="1" ht="39" customHeight="1">
      <c r="B553" s="21"/>
      <c r="C553" s="112" t="s">
        <v>715</v>
      </c>
      <c r="D553" s="112" t="s">
        <v>154</v>
      </c>
      <c r="E553" s="113" t="s">
        <v>716</v>
      </c>
      <c r="F553" s="190" t="s">
        <v>717</v>
      </c>
      <c r="G553" s="190"/>
      <c r="H553" s="190"/>
      <c r="I553" s="190"/>
      <c r="J553" s="115" t="s">
        <v>95</v>
      </c>
      <c r="K553" s="116">
        <v>179</v>
      </c>
      <c r="L553" s="191"/>
      <c r="M553" s="191"/>
      <c r="N553" s="192">
        <f>ROUND($L$553*$K$553,2)</f>
        <v>0</v>
      </c>
      <c r="O553" s="192"/>
      <c r="P553" s="192"/>
      <c r="Q553" s="192"/>
      <c r="R553" s="114" t="s">
        <v>157</v>
      </c>
      <c r="S553" s="40"/>
      <c r="T553" s="117"/>
      <c r="U553" s="118" t="s">
        <v>36</v>
      </c>
      <c r="V553" s="22"/>
      <c r="W553" s="22"/>
      <c r="X553" s="119">
        <v>0.1295</v>
      </c>
      <c r="Y553" s="119">
        <f>$X$553*$K$553</f>
        <v>23.180500000000002</v>
      </c>
      <c r="Z553" s="119">
        <v>0</v>
      </c>
      <c r="AA553" s="120">
        <f>$Z$553*$K$553</f>
        <v>0</v>
      </c>
      <c r="AR553" s="74" t="s">
        <v>158</v>
      </c>
      <c r="AT553" s="74" t="s">
        <v>154</v>
      </c>
      <c r="AU553" s="74" t="s">
        <v>74</v>
      </c>
      <c r="AY553" s="6" t="s">
        <v>153</v>
      </c>
      <c r="BE553" s="121">
        <f>IF($U$553="základní",$N$553,0)</f>
        <v>0</v>
      </c>
      <c r="BF553" s="121">
        <f>IF($U$553="snížená",$N$553,0)</f>
        <v>0</v>
      </c>
      <c r="BG553" s="121">
        <f>IF($U$553="zákl. přenesená",$N$553,0)</f>
        <v>0</v>
      </c>
      <c r="BH553" s="121">
        <f>IF($U$553="sníž. přenesená",$N$553,0)</f>
        <v>0</v>
      </c>
      <c r="BI553" s="121">
        <f>IF($U$553="nulová",$N$553,0)</f>
        <v>0</v>
      </c>
      <c r="BJ553" s="74" t="s">
        <v>17</v>
      </c>
      <c r="BK553" s="121">
        <f>ROUND($L$553*$K$553,2)</f>
        <v>0</v>
      </c>
      <c r="BL553" s="74" t="s">
        <v>158</v>
      </c>
      <c r="BM553" s="74" t="s">
        <v>718</v>
      </c>
    </row>
    <row r="554" spans="2:47" s="6" customFormat="1" ht="16.5" customHeight="1">
      <c r="B554" s="21"/>
      <c r="C554" s="22"/>
      <c r="D554" s="22"/>
      <c r="E554" s="22"/>
      <c r="F554" s="193" t="s">
        <v>717</v>
      </c>
      <c r="G554" s="193"/>
      <c r="H554" s="193"/>
      <c r="I554" s="193"/>
      <c r="J554" s="193"/>
      <c r="K554" s="193"/>
      <c r="L554" s="193"/>
      <c r="M554" s="193"/>
      <c r="N554" s="193"/>
      <c r="O554" s="193"/>
      <c r="P554" s="193"/>
      <c r="Q554" s="193"/>
      <c r="R554" s="193"/>
      <c r="S554" s="40"/>
      <c r="T554" s="122"/>
      <c r="U554" s="22"/>
      <c r="V554" s="22"/>
      <c r="W554" s="22"/>
      <c r="X554" s="22"/>
      <c r="Y554" s="22"/>
      <c r="Z554" s="22"/>
      <c r="AA554" s="49"/>
      <c r="AT554" s="6" t="s">
        <v>161</v>
      </c>
      <c r="AU554" s="6" t="s">
        <v>74</v>
      </c>
    </row>
    <row r="555" spans="2:65" s="6" customFormat="1" ht="27" customHeight="1">
      <c r="B555" s="21"/>
      <c r="C555" s="143" t="s">
        <v>719</v>
      </c>
      <c r="D555" s="143" t="s">
        <v>345</v>
      </c>
      <c r="E555" s="144" t="s">
        <v>720</v>
      </c>
      <c r="F555" s="197" t="s">
        <v>721</v>
      </c>
      <c r="G555" s="197"/>
      <c r="H555" s="197"/>
      <c r="I555" s="197"/>
      <c r="J555" s="145" t="s">
        <v>517</v>
      </c>
      <c r="K555" s="146">
        <v>179</v>
      </c>
      <c r="L555" s="198"/>
      <c r="M555" s="198"/>
      <c r="N555" s="199">
        <f>ROUND($L$555*$K$555,2)</f>
        <v>0</v>
      </c>
      <c r="O555" s="199"/>
      <c r="P555" s="199"/>
      <c r="Q555" s="199"/>
      <c r="R555" s="114" t="s">
        <v>157</v>
      </c>
      <c r="S555" s="40"/>
      <c r="T555" s="117"/>
      <c r="U555" s="118" t="s">
        <v>36</v>
      </c>
      <c r="V555" s="22"/>
      <c r="W555" s="22"/>
      <c r="X555" s="119">
        <v>0.058</v>
      </c>
      <c r="Y555" s="119">
        <f>$X$555*$K$555</f>
        <v>10.382</v>
      </c>
      <c r="Z555" s="119">
        <v>0</v>
      </c>
      <c r="AA555" s="120">
        <f>$Z$555*$K$555</f>
        <v>0</v>
      </c>
      <c r="AR555" s="74" t="s">
        <v>239</v>
      </c>
      <c r="AT555" s="74" t="s">
        <v>345</v>
      </c>
      <c r="AU555" s="74" t="s">
        <v>74</v>
      </c>
      <c r="AY555" s="6" t="s">
        <v>153</v>
      </c>
      <c r="BE555" s="121">
        <f>IF($U$555="základní",$N$555,0)</f>
        <v>0</v>
      </c>
      <c r="BF555" s="121">
        <f>IF($U$555="snížená",$N$555,0)</f>
        <v>0</v>
      </c>
      <c r="BG555" s="121">
        <f>IF($U$555="zákl. přenesená",$N$555,0)</f>
        <v>0</v>
      </c>
      <c r="BH555" s="121">
        <f>IF($U$555="sníž. přenesená",$N$555,0)</f>
        <v>0</v>
      </c>
      <c r="BI555" s="121">
        <f>IF($U$555="nulová",$N$555,0)</f>
        <v>0</v>
      </c>
      <c r="BJ555" s="74" t="s">
        <v>17</v>
      </c>
      <c r="BK555" s="121">
        <f>ROUND($L$555*$K$555,2)</f>
        <v>0</v>
      </c>
      <c r="BL555" s="74" t="s">
        <v>158</v>
      </c>
      <c r="BM555" s="74" t="s">
        <v>722</v>
      </c>
    </row>
    <row r="556" spans="2:47" s="6" customFormat="1" ht="16.5" customHeight="1">
      <c r="B556" s="21"/>
      <c r="C556" s="22"/>
      <c r="D556" s="22"/>
      <c r="E556" s="22"/>
      <c r="F556" s="193" t="s">
        <v>721</v>
      </c>
      <c r="G556" s="193"/>
      <c r="H556" s="193"/>
      <c r="I556" s="193"/>
      <c r="J556" s="193"/>
      <c r="K556" s="193"/>
      <c r="L556" s="193"/>
      <c r="M556" s="193"/>
      <c r="N556" s="193"/>
      <c r="O556" s="193"/>
      <c r="P556" s="193"/>
      <c r="Q556" s="193"/>
      <c r="R556" s="193"/>
      <c r="S556" s="40"/>
      <c r="T556" s="122"/>
      <c r="U556" s="22"/>
      <c r="V556" s="22"/>
      <c r="W556" s="22"/>
      <c r="X556" s="22"/>
      <c r="Y556" s="22"/>
      <c r="Z556" s="22"/>
      <c r="AA556" s="49"/>
      <c r="AT556" s="6" t="s">
        <v>161</v>
      </c>
      <c r="AU556" s="6" t="s">
        <v>74</v>
      </c>
    </row>
    <row r="557" spans="2:65" s="6" customFormat="1" ht="27" customHeight="1">
      <c r="B557" s="21"/>
      <c r="C557" s="112" t="s">
        <v>723</v>
      </c>
      <c r="D557" s="112" t="s">
        <v>154</v>
      </c>
      <c r="E557" s="113" t="s">
        <v>724</v>
      </c>
      <c r="F557" s="190" t="s">
        <v>725</v>
      </c>
      <c r="G557" s="190"/>
      <c r="H557" s="190"/>
      <c r="I557" s="190"/>
      <c r="J557" s="115" t="s">
        <v>95</v>
      </c>
      <c r="K557" s="116">
        <v>33.25</v>
      </c>
      <c r="L557" s="191"/>
      <c r="M557" s="191"/>
      <c r="N557" s="192">
        <f>ROUND($L$557*$K$557,2)</f>
        <v>0</v>
      </c>
      <c r="O557" s="192"/>
      <c r="P557" s="192"/>
      <c r="Q557" s="192"/>
      <c r="R557" s="114" t="s">
        <v>157</v>
      </c>
      <c r="S557" s="40"/>
      <c r="T557" s="117"/>
      <c r="U557" s="118" t="s">
        <v>36</v>
      </c>
      <c r="V557" s="22"/>
      <c r="W557" s="22"/>
      <c r="X557" s="119">
        <v>0.17489</v>
      </c>
      <c r="Y557" s="119">
        <f>$X$557*$K$557</f>
        <v>5.8150924999999996</v>
      </c>
      <c r="Z557" s="119">
        <v>0</v>
      </c>
      <c r="AA557" s="120">
        <f>$Z$557*$K$557</f>
        <v>0</v>
      </c>
      <c r="AR557" s="74" t="s">
        <v>158</v>
      </c>
      <c r="AT557" s="74" t="s">
        <v>154</v>
      </c>
      <c r="AU557" s="74" t="s">
        <v>74</v>
      </c>
      <c r="AY557" s="6" t="s">
        <v>153</v>
      </c>
      <c r="BE557" s="121">
        <f>IF($U$557="základní",$N$557,0)</f>
        <v>0</v>
      </c>
      <c r="BF557" s="121">
        <f>IF($U$557="snížená",$N$557,0)</f>
        <v>0</v>
      </c>
      <c r="BG557" s="121">
        <f>IF($U$557="zákl. přenesená",$N$557,0)</f>
        <v>0</v>
      </c>
      <c r="BH557" s="121">
        <f>IF($U$557="sníž. přenesená",$N$557,0)</f>
        <v>0</v>
      </c>
      <c r="BI557" s="121">
        <f>IF($U$557="nulová",$N$557,0)</f>
        <v>0</v>
      </c>
      <c r="BJ557" s="74" t="s">
        <v>17</v>
      </c>
      <c r="BK557" s="121">
        <f>ROUND($L$557*$K$557,2)</f>
        <v>0</v>
      </c>
      <c r="BL557" s="74" t="s">
        <v>158</v>
      </c>
      <c r="BM557" s="74" t="s">
        <v>726</v>
      </c>
    </row>
    <row r="558" spans="2:47" s="6" customFormat="1" ht="16.5" customHeight="1">
      <c r="B558" s="21"/>
      <c r="C558" s="22"/>
      <c r="D558" s="22"/>
      <c r="E558" s="22"/>
      <c r="F558" s="193" t="s">
        <v>727</v>
      </c>
      <c r="G558" s="193"/>
      <c r="H558" s="193"/>
      <c r="I558" s="193"/>
      <c r="J558" s="193"/>
      <c r="K558" s="193"/>
      <c r="L558" s="193"/>
      <c r="M558" s="193"/>
      <c r="N558" s="193"/>
      <c r="O558" s="193"/>
      <c r="P558" s="193"/>
      <c r="Q558" s="193"/>
      <c r="R558" s="193"/>
      <c r="S558" s="40"/>
      <c r="T558" s="122"/>
      <c r="U558" s="22"/>
      <c r="V558" s="22"/>
      <c r="W558" s="22"/>
      <c r="X558" s="22"/>
      <c r="Y558" s="22"/>
      <c r="Z558" s="22"/>
      <c r="AA558" s="49"/>
      <c r="AT558" s="6" t="s">
        <v>161</v>
      </c>
      <c r="AU558" s="6" t="s">
        <v>74</v>
      </c>
    </row>
    <row r="559" spans="2:51" s="6" customFormat="1" ht="27" customHeight="1">
      <c r="B559" s="129"/>
      <c r="C559" s="130"/>
      <c r="D559" s="130"/>
      <c r="E559" s="130"/>
      <c r="F559" s="195" t="s">
        <v>728</v>
      </c>
      <c r="G559" s="195"/>
      <c r="H559" s="195"/>
      <c r="I559" s="195"/>
      <c r="J559" s="130"/>
      <c r="K559" s="131">
        <v>33.25</v>
      </c>
      <c r="L559" s="130"/>
      <c r="M559" s="130"/>
      <c r="N559" s="130"/>
      <c r="O559" s="130"/>
      <c r="P559" s="130"/>
      <c r="Q559" s="130"/>
      <c r="R559" s="130"/>
      <c r="S559" s="132"/>
      <c r="T559" s="133"/>
      <c r="U559" s="130"/>
      <c r="V559" s="130"/>
      <c r="W559" s="130"/>
      <c r="X559" s="130"/>
      <c r="Y559" s="130"/>
      <c r="Z559" s="130"/>
      <c r="AA559" s="134"/>
      <c r="AT559" s="135" t="s">
        <v>163</v>
      </c>
      <c r="AU559" s="135" t="s">
        <v>74</v>
      </c>
      <c r="AV559" s="135" t="s">
        <v>74</v>
      </c>
      <c r="AW559" s="135" t="s">
        <v>129</v>
      </c>
      <c r="AX559" s="135" t="s">
        <v>17</v>
      </c>
      <c r="AY559" s="135" t="s">
        <v>153</v>
      </c>
    </row>
    <row r="560" spans="2:65" s="6" customFormat="1" ht="15.75" customHeight="1">
      <c r="B560" s="21"/>
      <c r="C560" s="143" t="s">
        <v>729</v>
      </c>
      <c r="D560" s="143" t="s">
        <v>345</v>
      </c>
      <c r="E560" s="144" t="s">
        <v>730</v>
      </c>
      <c r="F560" s="197" t="s">
        <v>731</v>
      </c>
      <c r="G560" s="197"/>
      <c r="H560" s="197"/>
      <c r="I560" s="197"/>
      <c r="J560" s="145" t="s">
        <v>517</v>
      </c>
      <c r="K560" s="146">
        <v>25.25</v>
      </c>
      <c r="L560" s="198"/>
      <c r="M560" s="198"/>
      <c r="N560" s="199">
        <f>ROUND($L$560*$K$560,2)</f>
        <v>0</v>
      </c>
      <c r="O560" s="199"/>
      <c r="P560" s="199"/>
      <c r="Q560" s="199"/>
      <c r="R560" s="114" t="s">
        <v>157</v>
      </c>
      <c r="S560" s="40"/>
      <c r="T560" s="117"/>
      <c r="U560" s="118" t="s">
        <v>36</v>
      </c>
      <c r="V560" s="22"/>
      <c r="W560" s="22"/>
      <c r="X560" s="119">
        <v>0.248</v>
      </c>
      <c r="Y560" s="119">
        <f>$X$560*$K$560</f>
        <v>6.262</v>
      </c>
      <c r="Z560" s="119">
        <v>0</v>
      </c>
      <c r="AA560" s="120">
        <f>$Z$560*$K$560</f>
        <v>0</v>
      </c>
      <c r="AR560" s="74" t="s">
        <v>239</v>
      </c>
      <c r="AT560" s="74" t="s">
        <v>345</v>
      </c>
      <c r="AU560" s="74" t="s">
        <v>74</v>
      </c>
      <c r="AY560" s="6" t="s">
        <v>153</v>
      </c>
      <c r="BE560" s="121">
        <f>IF($U$560="základní",$N$560,0)</f>
        <v>0</v>
      </c>
      <c r="BF560" s="121">
        <f>IF($U$560="snížená",$N$560,0)</f>
        <v>0</v>
      </c>
      <c r="BG560" s="121">
        <f>IF($U$560="zákl. přenesená",$N$560,0)</f>
        <v>0</v>
      </c>
      <c r="BH560" s="121">
        <f>IF($U$560="sníž. přenesená",$N$560,0)</f>
        <v>0</v>
      </c>
      <c r="BI560" s="121">
        <f>IF($U$560="nulová",$N$560,0)</f>
        <v>0</v>
      </c>
      <c r="BJ560" s="74" t="s">
        <v>17</v>
      </c>
      <c r="BK560" s="121">
        <f>ROUND($L$560*$K$560,2)</f>
        <v>0</v>
      </c>
      <c r="BL560" s="74" t="s">
        <v>158</v>
      </c>
      <c r="BM560" s="74" t="s">
        <v>732</v>
      </c>
    </row>
    <row r="561" spans="2:47" s="6" customFormat="1" ht="16.5" customHeight="1">
      <c r="B561" s="21"/>
      <c r="C561" s="22"/>
      <c r="D561" s="22"/>
      <c r="E561" s="22"/>
      <c r="F561" s="193" t="s">
        <v>733</v>
      </c>
      <c r="G561" s="193"/>
      <c r="H561" s="193"/>
      <c r="I561" s="193"/>
      <c r="J561" s="193"/>
      <c r="K561" s="193"/>
      <c r="L561" s="193"/>
      <c r="M561" s="193"/>
      <c r="N561" s="193"/>
      <c r="O561" s="193"/>
      <c r="P561" s="193"/>
      <c r="Q561" s="193"/>
      <c r="R561" s="193"/>
      <c r="S561" s="40"/>
      <c r="T561" s="122"/>
      <c r="U561" s="22"/>
      <c r="V561" s="22"/>
      <c r="W561" s="22"/>
      <c r="X561" s="22"/>
      <c r="Y561" s="22"/>
      <c r="Z561" s="22"/>
      <c r="AA561" s="49"/>
      <c r="AT561" s="6" t="s">
        <v>161</v>
      </c>
      <c r="AU561" s="6" t="s">
        <v>74</v>
      </c>
    </row>
    <row r="562" spans="2:51" s="6" customFormat="1" ht="15.75" customHeight="1">
      <c r="B562" s="129"/>
      <c r="C562" s="130"/>
      <c r="D562" s="130"/>
      <c r="E562" s="130" t="s">
        <v>734</v>
      </c>
      <c r="F562" s="195" t="s">
        <v>735</v>
      </c>
      <c r="G562" s="195"/>
      <c r="H562" s="195"/>
      <c r="I562" s="195"/>
      <c r="J562" s="130"/>
      <c r="K562" s="131">
        <v>25.25</v>
      </c>
      <c r="L562" s="130"/>
      <c r="M562" s="130"/>
      <c r="N562" s="130"/>
      <c r="O562" s="130"/>
      <c r="P562" s="130"/>
      <c r="Q562" s="130"/>
      <c r="R562" s="130"/>
      <c r="S562" s="132"/>
      <c r="T562" s="133"/>
      <c r="U562" s="130"/>
      <c r="V562" s="130"/>
      <c r="W562" s="130"/>
      <c r="X562" s="130"/>
      <c r="Y562" s="130"/>
      <c r="Z562" s="130"/>
      <c r="AA562" s="134"/>
      <c r="AT562" s="135" t="s">
        <v>163</v>
      </c>
      <c r="AU562" s="135" t="s">
        <v>74</v>
      </c>
      <c r="AV562" s="135" t="s">
        <v>74</v>
      </c>
      <c r="AW562" s="135" t="s">
        <v>129</v>
      </c>
      <c r="AX562" s="135" t="s">
        <v>17</v>
      </c>
      <c r="AY562" s="135" t="s">
        <v>153</v>
      </c>
    </row>
    <row r="563" spans="2:65" s="6" customFormat="1" ht="27" customHeight="1">
      <c r="B563" s="21"/>
      <c r="C563" s="143" t="s">
        <v>736</v>
      </c>
      <c r="D563" s="143" t="s">
        <v>345</v>
      </c>
      <c r="E563" s="144" t="s">
        <v>737</v>
      </c>
      <c r="F563" s="197" t="s">
        <v>738</v>
      </c>
      <c r="G563" s="197"/>
      <c r="H563" s="197"/>
      <c r="I563" s="197"/>
      <c r="J563" s="145" t="s">
        <v>517</v>
      </c>
      <c r="K563" s="146">
        <v>2</v>
      </c>
      <c r="L563" s="198"/>
      <c r="M563" s="198"/>
      <c r="N563" s="199">
        <f>ROUND($L$563*$K$563,2)</f>
        <v>0</v>
      </c>
      <c r="O563" s="199"/>
      <c r="P563" s="199"/>
      <c r="Q563" s="199"/>
      <c r="R563" s="114" t="s">
        <v>157</v>
      </c>
      <c r="S563" s="40"/>
      <c r="T563" s="117"/>
      <c r="U563" s="118" t="s">
        <v>36</v>
      </c>
      <c r="V563" s="22"/>
      <c r="W563" s="22"/>
      <c r="X563" s="119">
        <v>0.244</v>
      </c>
      <c r="Y563" s="119">
        <f>$X$563*$K$563</f>
        <v>0.488</v>
      </c>
      <c r="Z563" s="119">
        <v>0</v>
      </c>
      <c r="AA563" s="120">
        <f>$Z$563*$K$563</f>
        <v>0</v>
      </c>
      <c r="AR563" s="74" t="s">
        <v>239</v>
      </c>
      <c r="AT563" s="74" t="s">
        <v>345</v>
      </c>
      <c r="AU563" s="74" t="s">
        <v>74</v>
      </c>
      <c r="AY563" s="6" t="s">
        <v>153</v>
      </c>
      <c r="BE563" s="121">
        <f>IF($U$563="základní",$N$563,0)</f>
        <v>0</v>
      </c>
      <c r="BF563" s="121">
        <f>IF($U$563="snížená",$N$563,0)</f>
        <v>0</v>
      </c>
      <c r="BG563" s="121">
        <f>IF($U$563="zákl. přenesená",$N$563,0)</f>
        <v>0</v>
      </c>
      <c r="BH563" s="121">
        <f>IF($U$563="sníž. přenesená",$N$563,0)</f>
        <v>0</v>
      </c>
      <c r="BI563" s="121">
        <f>IF($U$563="nulová",$N$563,0)</f>
        <v>0</v>
      </c>
      <c r="BJ563" s="74" t="s">
        <v>17</v>
      </c>
      <c r="BK563" s="121">
        <f>ROUND($L$563*$K$563,2)</f>
        <v>0</v>
      </c>
      <c r="BL563" s="74" t="s">
        <v>158</v>
      </c>
      <c r="BM563" s="74" t="s">
        <v>739</v>
      </c>
    </row>
    <row r="564" spans="2:47" s="6" customFormat="1" ht="16.5" customHeight="1">
      <c r="B564" s="21"/>
      <c r="C564" s="22"/>
      <c r="D564" s="22"/>
      <c r="E564" s="22"/>
      <c r="F564" s="193" t="s">
        <v>740</v>
      </c>
      <c r="G564" s="193"/>
      <c r="H564" s="193"/>
      <c r="I564" s="193"/>
      <c r="J564" s="193"/>
      <c r="K564" s="193"/>
      <c r="L564" s="193"/>
      <c r="M564" s="193"/>
      <c r="N564" s="193"/>
      <c r="O564" s="193"/>
      <c r="P564" s="193"/>
      <c r="Q564" s="193"/>
      <c r="R564" s="193"/>
      <c r="S564" s="40"/>
      <c r="T564" s="122"/>
      <c r="U564" s="22"/>
      <c r="V564" s="22"/>
      <c r="W564" s="22"/>
      <c r="X564" s="22"/>
      <c r="Y564" s="22"/>
      <c r="Z564" s="22"/>
      <c r="AA564" s="49"/>
      <c r="AT564" s="6" t="s">
        <v>161</v>
      </c>
      <c r="AU564" s="6" t="s">
        <v>74</v>
      </c>
    </row>
    <row r="565" spans="2:51" s="6" customFormat="1" ht="15.75" customHeight="1">
      <c r="B565" s="129"/>
      <c r="C565" s="130"/>
      <c r="D565" s="130"/>
      <c r="E565" s="130"/>
      <c r="F565" s="195" t="s">
        <v>74</v>
      </c>
      <c r="G565" s="195"/>
      <c r="H565" s="195"/>
      <c r="I565" s="195"/>
      <c r="J565" s="130"/>
      <c r="K565" s="131">
        <v>2</v>
      </c>
      <c r="L565" s="130"/>
      <c r="M565" s="130"/>
      <c r="N565" s="130"/>
      <c r="O565" s="130"/>
      <c r="P565" s="130"/>
      <c r="Q565" s="130"/>
      <c r="R565" s="130"/>
      <c r="S565" s="132"/>
      <c r="T565" s="133"/>
      <c r="U565" s="130"/>
      <c r="V565" s="130"/>
      <c r="W565" s="130"/>
      <c r="X565" s="130"/>
      <c r="Y565" s="130"/>
      <c r="Z565" s="130"/>
      <c r="AA565" s="134"/>
      <c r="AT565" s="135" t="s">
        <v>163</v>
      </c>
      <c r="AU565" s="135" t="s">
        <v>74</v>
      </c>
      <c r="AV565" s="135" t="s">
        <v>74</v>
      </c>
      <c r="AW565" s="135" t="s">
        <v>129</v>
      </c>
      <c r="AX565" s="135" t="s">
        <v>17</v>
      </c>
      <c r="AY565" s="135" t="s">
        <v>153</v>
      </c>
    </row>
    <row r="566" spans="2:65" s="6" customFormat="1" ht="27" customHeight="1">
      <c r="B566" s="21"/>
      <c r="C566" s="143" t="s">
        <v>208</v>
      </c>
      <c r="D566" s="143" t="s">
        <v>345</v>
      </c>
      <c r="E566" s="144" t="s">
        <v>741</v>
      </c>
      <c r="F566" s="197" t="s">
        <v>742</v>
      </c>
      <c r="G566" s="197"/>
      <c r="H566" s="197"/>
      <c r="I566" s="197"/>
      <c r="J566" s="145" t="s">
        <v>517</v>
      </c>
      <c r="K566" s="146">
        <v>2</v>
      </c>
      <c r="L566" s="198"/>
      <c r="M566" s="198"/>
      <c r="N566" s="199">
        <f>ROUND($L$566*$K$566,2)</f>
        <v>0</v>
      </c>
      <c r="O566" s="199"/>
      <c r="P566" s="199"/>
      <c r="Q566" s="199"/>
      <c r="R566" s="114" t="s">
        <v>157</v>
      </c>
      <c r="S566" s="40"/>
      <c r="T566" s="117"/>
      <c r="U566" s="118" t="s">
        <v>36</v>
      </c>
      <c r="V566" s="22"/>
      <c r="W566" s="22"/>
      <c r="X566" s="119">
        <v>0.164</v>
      </c>
      <c r="Y566" s="119">
        <f>$X$566*$K$566</f>
        <v>0.328</v>
      </c>
      <c r="Z566" s="119">
        <v>0</v>
      </c>
      <c r="AA566" s="120">
        <f>$Z$566*$K$566</f>
        <v>0</v>
      </c>
      <c r="AR566" s="74" t="s">
        <v>239</v>
      </c>
      <c r="AT566" s="74" t="s">
        <v>345</v>
      </c>
      <c r="AU566" s="74" t="s">
        <v>74</v>
      </c>
      <c r="AY566" s="6" t="s">
        <v>153</v>
      </c>
      <c r="BE566" s="121">
        <f>IF($U$566="základní",$N$566,0)</f>
        <v>0</v>
      </c>
      <c r="BF566" s="121">
        <f>IF($U$566="snížená",$N$566,0)</f>
        <v>0</v>
      </c>
      <c r="BG566" s="121">
        <f>IF($U$566="zákl. přenesená",$N$566,0)</f>
        <v>0</v>
      </c>
      <c r="BH566" s="121">
        <f>IF($U$566="sníž. přenesená",$N$566,0)</f>
        <v>0</v>
      </c>
      <c r="BI566" s="121">
        <f>IF($U$566="nulová",$N$566,0)</f>
        <v>0</v>
      </c>
      <c r="BJ566" s="74" t="s">
        <v>17</v>
      </c>
      <c r="BK566" s="121">
        <f>ROUND($L$566*$K$566,2)</f>
        <v>0</v>
      </c>
      <c r="BL566" s="74" t="s">
        <v>158</v>
      </c>
      <c r="BM566" s="74" t="s">
        <v>743</v>
      </c>
    </row>
    <row r="567" spans="2:47" s="6" customFormat="1" ht="16.5" customHeight="1">
      <c r="B567" s="21"/>
      <c r="C567" s="22"/>
      <c r="D567" s="22"/>
      <c r="E567" s="22"/>
      <c r="F567" s="193" t="s">
        <v>744</v>
      </c>
      <c r="G567" s="193"/>
      <c r="H567" s="193"/>
      <c r="I567" s="193"/>
      <c r="J567" s="193"/>
      <c r="K567" s="193"/>
      <c r="L567" s="193"/>
      <c r="M567" s="193"/>
      <c r="N567" s="193"/>
      <c r="O567" s="193"/>
      <c r="P567" s="193"/>
      <c r="Q567" s="193"/>
      <c r="R567" s="193"/>
      <c r="S567" s="40"/>
      <c r="T567" s="122"/>
      <c r="U567" s="22"/>
      <c r="V567" s="22"/>
      <c r="W567" s="22"/>
      <c r="X567" s="22"/>
      <c r="Y567" s="22"/>
      <c r="Z567" s="22"/>
      <c r="AA567" s="49"/>
      <c r="AT567" s="6" t="s">
        <v>161</v>
      </c>
      <c r="AU567" s="6" t="s">
        <v>74</v>
      </c>
    </row>
    <row r="568" spans="2:51" s="6" customFormat="1" ht="15.75" customHeight="1">
      <c r="B568" s="129"/>
      <c r="C568" s="130"/>
      <c r="D568" s="130"/>
      <c r="E568" s="130"/>
      <c r="F568" s="195" t="s">
        <v>74</v>
      </c>
      <c r="G568" s="195"/>
      <c r="H568" s="195"/>
      <c r="I568" s="195"/>
      <c r="J568" s="130"/>
      <c r="K568" s="131">
        <v>2</v>
      </c>
      <c r="L568" s="130"/>
      <c r="M568" s="130"/>
      <c r="N568" s="130"/>
      <c r="O568" s="130"/>
      <c r="P568" s="130"/>
      <c r="Q568" s="130"/>
      <c r="R568" s="130"/>
      <c r="S568" s="132"/>
      <c r="T568" s="133"/>
      <c r="U568" s="130"/>
      <c r="V568" s="130"/>
      <c r="W568" s="130"/>
      <c r="X568" s="130"/>
      <c r="Y568" s="130"/>
      <c r="Z568" s="130"/>
      <c r="AA568" s="134"/>
      <c r="AT568" s="135" t="s">
        <v>163</v>
      </c>
      <c r="AU568" s="135" t="s">
        <v>74</v>
      </c>
      <c r="AV568" s="135" t="s">
        <v>74</v>
      </c>
      <c r="AW568" s="135" t="s">
        <v>129</v>
      </c>
      <c r="AX568" s="135" t="s">
        <v>17</v>
      </c>
      <c r="AY568" s="135" t="s">
        <v>153</v>
      </c>
    </row>
    <row r="569" spans="2:65" s="6" customFormat="1" ht="27" customHeight="1">
      <c r="B569" s="21"/>
      <c r="C569" s="143" t="s">
        <v>745</v>
      </c>
      <c r="D569" s="143" t="s">
        <v>345</v>
      </c>
      <c r="E569" s="144" t="s">
        <v>746</v>
      </c>
      <c r="F569" s="197" t="s">
        <v>747</v>
      </c>
      <c r="G569" s="197"/>
      <c r="H569" s="197"/>
      <c r="I569" s="197"/>
      <c r="J569" s="145" t="s">
        <v>517</v>
      </c>
      <c r="K569" s="146">
        <v>2</v>
      </c>
      <c r="L569" s="198"/>
      <c r="M569" s="198"/>
      <c r="N569" s="199">
        <f>ROUND($L$569*$K$569,2)</f>
        <v>0</v>
      </c>
      <c r="O569" s="199"/>
      <c r="P569" s="199"/>
      <c r="Q569" s="199"/>
      <c r="R569" s="114" t="s">
        <v>157</v>
      </c>
      <c r="S569" s="40"/>
      <c r="T569" s="117"/>
      <c r="U569" s="118" t="s">
        <v>36</v>
      </c>
      <c r="V569" s="22"/>
      <c r="W569" s="22"/>
      <c r="X569" s="119">
        <v>0.164</v>
      </c>
      <c r="Y569" s="119">
        <f>$X$569*$K$569</f>
        <v>0.328</v>
      </c>
      <c r="Z569" s="119">
        <v>0</v>
      </c>
      <c r="AA569" s="120">
        <f>$Z$569*$K$569</f>
        <v>0</v>
      </c>
      <c r="AR569" s="74" t="s">
        <v>239</v>
      </c>
      <c r="AT569" s="74" t="s">
        <v>345</v>
      </c>
      <c r="AU569" s="74" t="s">
        <v>74</v>
      </c>
      <c r="AY569" s="6" t="s">
        <v>153</v>
      </c>
      <c r="BE569" s="121">
        <f>IF($U$569="základní",$N$569,0)</f>
        <v>0</v>
      </c>
      <c r="BF569" s="121">
        <f>IF($U$569="snížená",$N$569,0)</f>
        <v>0</v>
      </c>
      <c r="BG569" s="121">
        <f>IF($U$569="zákl. přenesená",$N$569,0)</f>
        <v>0</v>
      </c>
      <c r="BH569" s="121">
        <f>IF($U$569="sníž. přenesená",$N$569,0)</f>
        <v>0</v>
      </c>
      <c r="BI569" s="121">
        <f>IF($U$569="nulová",$N$569,0)</f>
        <v>0</v>
      </c>
      <c r="BJ569" s="74" t="s">
        <v>17</v>
      </c>
      <c r="BK569" s="121">
        <f>ROUND($L$569*$K$569,2)</f>
        <v>0</v>
      </c>
      <c r="BL569" s="74" t="s">
        <v>158</v>
      </c>
      <c r="BM569" s="74" t="s">
        <v>748</v>
      </c>
    </row>
    <row r="570" spans="2:47" s="6" customFormat="1" ht="16.5" customHeight="1">
      <c r="B570" s="21"/>
      <c r="C570" s="22"/>
      <c r="D570" s="22"/>
      <c r="E570" s="22"/>
      <c r="F570" s="193" t="s">
        <v>749</v>
      </c>
      <c r="G570" s="193"/>
      <c r="H570" s="193"/>
      <c r="I570" s="193"/>
      <c r="J570" s="193"/>
      <c r="K570" s="193"/>
      <c r="L570" s="193"/>
      <c r="M570" s="193"/>
      <c r="N570" s="193"/>
      <c r="O570" s="193"/>
      <c r="P570" s="193"/>
      <c r="Q570" s="193"/>
      <c r="R570" s="193"/>
      <c r="S570" s="40"/>
      <c r="T570" s="122"/>
      <c r="U570" s="22"/>
      <c r="V570" s="22"/>
      <c r="W570" s="22"/>
      <c r="X570" s="22"/>
      <c r="Y570" s="22"/>
      <c r="Z570" s="22"/>
      <c r="AA570" s="49"/>
      <c r="AT570" s="6" t="s">
        <v>161</v>
      </c>
      <c r="AU570" s="6" t="s">
        <v>74</v>
      </c>
    </row>
    <row r="571" spans="2:51" s="6" customFormat="1" ht="15.75" customHeight="1">
      <c r="B571" s="129"/>
      <c r="C571" s="130"/>
      <c r="D571" s="130"/>
      <c r="E571" s="130"/>
      <c r="F571" s="195" t="s">
        <v>74</v>
      </c>
      <c r="G571" s="195"/>
      <c r="H571" s="195"/>
      <c r="I571" s="195"/>
      <c r="J571" s="130"/>
      <c r="K571" s="131">
        <v>2</v>
      </c>
      <c r="L571" s="130"/>
      <c r="M571" s="130"/>
      <c r="N571" s="130"/>
      <c r="O571" s="130"/>
      <c r="P571" s="130"/>
      <c r="Q571" s="130"/>
      <c r="R571" s="130"/>
      <c r="S571" s="132"/>
      <c r="T571" s="133"/>
      <c r="U571" s="130"/>
      <c r="V571" s="130"/>
      <c r="W571" s="130"/>
      <c r="X571" s="130"/>
      <c r="Y571" s="130"/>
      <c r="Z571" s="130"/>
      <c r="AA571" s="134"/>
      <c r="AT571" s="135" t="s">
        <v>163</v>
      </c>
      <c r="AU571" s="135" t="s">
        <v>74</v>
      </c>
      <c r="AV571" s="135" t="s">
        <v>74</v>
      </c>
      <c r="AW571" s="135" t="s">
        <v>129</v>
      </c>
      <c r="AX571" s="135" t="s">
        <v>17</v>
      </c>
      <c r="AY571" s="135" t="s">
        <v>153</v>
      </c>
    </row>
    <row r="572" spans="2:65" s="6" customFormat="1" ht="27" customHeight="1">
      <c r="B572" s="21"/>
      <c r="C572" s="143" t="s">
        <v>750</v>
      </c>
      <c r="D572" s="143" t="s">
        <v>345</v>
      </c>
      <c r="E572" s="144" t="s">
        <v>751</v>
      </c>
      <c r="F572" s="197" t="s">
        <v>752</v>
      </c>
      <c r="G572" s="197"/>
      <c r="H572" s="197"/>
      <c r="I572" s="197"/>
      <c r="J572" s="145" t="s">
        <v>517</v>
      </c>
      <c r="K572" s="146">
        <v>2</v>
      </c>
      <c r="L572" s="198"/>
      <c r="M572" s="198"/>
      <c r="N572" s="199">
        <f>ROUND($L$572*$K$572,2)</f>
        <v>0</v>
      </c>
      <c r="O572" s="199"/>
      <c r="P572" s="199"/>
      <c r="Q572" s="199"/>
      <c r="R572" s="114" t="s">
        <v>157</v>
      </c>
      <c r="S572" s="40"/>
      <c r="T572" s="117"/>
      <c r="U572" s="118" t="s">
        <v>36</v>
      </c>
      <c r="V572" s="22"/>
      <c r="W572" s="22"/>
      <c r="X572" s="119">
        <v>0.244</v>
      </c>
      <c r="Y572" s="119">
        <f>$X$572*$K$572</f>
        <v>0.488</v>
      </c>
      <c r="Z572" s="119">
        <v>0</v>
      </c>
      <c r="AA572" s="120">
        <f>$Z$572*$K$572</f>
        <v>0</v>
      </c>
      <c r="AR572" s="74" t="s">
        <v>239</v>
      </c>
      <c r="AT572" s="74" t="s">
        <v>345</v>
      </c>
      <c r="AU572" s="74" t="s">
        <v>74</v>
      </c>
      <c r="AY572" s="6" t="s">
        <v>153</v>
      </c>
      <c r="BE572" s="121">
        <f>IF($U$572="základní",$N$572,0)</f>
        <v>0</v>
      </c>
      <c r="BF572" s="121">
        <f>IF($U$572="snížená",$N$572,0)</f>
        <v>0</v>
      </c>
      <c r="BG572" s="121">
        <f>IF($U$572="zákl. přenesená",$N$572,0)</f>
        <v>0</v>
      </c>
      <c r="BH572" s="121">
        <f>IF($U$572="sníž. přenesená",$N$572,0)</f>
        <v>0</v>
      </c>
      <c r="BI572" s="121">
        <f>IF($U$572="nulová",$N$572,0)</f>
        <v>0</v>
      </c>
      <c r="BJ572" s="74" t="s">
        <v>17</v>
      </c>
      <c r="BK572" s="121">
        <f>ROUND($L$572*$K$572,2)</f>
        <v>0</v>
      </c>
      <c r="BL572" s="74" t="s">
        <v>158</v>
      </c>
      <c r="BM572" s="74" t="s">
        <v>753</v>
      </c>
    </row>
    <row r="573" spans="2:47" s="6" customFormat="1" ht="16.5" customHeight="1">
      <c r="B573" s="21"/>
      <c r="C573" s="22"/>
      <c r="D573" s="22"/>
      <c r="E573" s="22"/>
      <c r="F573" s="193" t="s">
        <v>754</v>
      </c>
      <c r="G573" s="193"/>
      <c r="H573" s="193"/>
      <c r="I573" s="193"/>
      <c r="J573" s="193"/>
      <c r="K573" s="193"/>
      <c r="L573" s="193"/>
      <c r="M573" s="193"/>
      <c r="N573" s="193"/>
      <c r="O573" s="193"/>
      <c r="P573" s="193"/>
      <c r="Q573" s="193"/>
      <c r="R573" s="193"/>
      <c r="S573" s="40"/>
      <c r="T573" s="122"/>
      <c r="U573" s="22"/>
      <c r="V573" s="22"/>
      <c r="W573" s="22"/>
      <c r="X573" s="22"/>
      <c r="Y573" s="22"/>
      <c r="Z573" s="22"/>
      <c r="AA573" s="49"/>
      <c r="AT573" s="6" t="s">
        <v>161</v>
      </c>
      <c r="AU573" s="6" t="s">
        <v>74</v>
      </c>
    </row>
    <row r="574" spans="2:51" s="6" customFormat="1" ht="15.75" customHeight="1">
      <c r="B574" s="129"/>
      <c r="C574" s="130"/>
      <c r="D574" s="130"/>
      <c r="E574" s="130"/>
      <c r="F574" s="195" t="s">
        <v>74</v>
      </c>
      <c r="G574" s="195"/>
      <c r="H574" s="195"/>
      <c r="I574" s="195"/>
      <c r="J574" s="130"/>
      <c r="K574" s="131">
        <v>2</v>
      </c>
      <c r="L574" s="130"/>
      <c r="M574" s="130"/>
      <c r="N574" s="130"/>
      <c r="O574" s="130"/>
      <c r="P574" s="130"/>
      <c r="Q574" s="130"/>
      <c r="R574" s="130"/>
      <c r="S574" s="132"/>
      <c r="T574" s="133"/>
      <c r="U574" s="130"/>
      <c r="V574" s="130"/>
      <c r="W574" s="130"/>
      <c r="X574" s="130"/>
      <c r="Y574" s="130"/>
      <c r="Z574" s="130"/>
      <c r="AA574" s="134"/>
      <c r="AT574" s="135" t="s">
        <v>163</v>
      </c>
      <c r="AU574" s="135" t="s">
        <v>74</v>
      </c>
      <c r="AV574" s="135" t="s">
        <v>74</v>
      </c>
      <c r="AW574" s="135" t="s">
        <v>129</v>
      </c>
      <c r="AX574" s="135" t="s">
        <v>17</v>
      </c>
      <c r="AY574" s="135" t="s">
        <v>153</v>
      </c>
    </row>
    <row r="575" spans="2:65" s="6" customFormat="1" ht="27" customHeight="1">
      <c r="B575" s="21"/>
      <c r="C575" s="112" t="s">
        <v>755</v>
      </c>
      <c r="D575" s="112" t="s">
        <v>154</v>
      </c>
      <c r="E575" s="113" t="s">
        <v>756</v>
      </c>
      <c r="F575" s="190" t="s">
        <v>757</v>
      </c>
      <c r="G575" s="190"/>
      <c r="H575" s="190"/>
      <c r="I575" s="190"/>
      <c r="J575" s="115" t="s">
        <v>517</v>
      </c>
      <c r="K575" s="116">
        <v>1</v>
      </c>
      <c r="L575" s="191"/>
      <c r="M575" s="191"/>
      <c r="N575" s="192">
        <f>ROUND($L$575*$K$575,2)</f>
        <v>0</v>
      </c>
      <c r="O575" s="192"/>
      <c r="P575" s="192"/>
      <c r="Q575" s="192"/>
      <c r="R575" s="114" t="s">
        <v>157</v>
      </c>
      <c r="S575" s="40"/>
      <c r="T575" s="117"/>
      <c r="U575" s="118" t="s">
        <v>36</v>
      </c>
      <c r="V575" s="22"/>
      <c r="W575" s="22"/>
      <c r="X575" s="119">
        <v>5.80039</v>
      </c>
      <c r="Y575" s="119">
        <f>$X$575*$K$575</f>
        <v>5.80039</v>
      </c>
      <c r="Z575" s="119">
        <v>0</v>
      </c>
      <c r="AA575" s="120">
        <f>$Z$575*$K$575</f>
        <v>0</v>
      </c>
      <c r="AR575" s="74" t="s">
        <v>158</v>
      </c>
      <c r="AT575" s="74" t="s">
        <v>154</v>
      </c>
      <c r="AU575" s="74" t="s">
        <v>74</v>
      </c>
      <c r="AY575" s="6" t="s">
        <v>153</v>
      </c>
      <c r="BE575" s="121">
        <f>IF($U$575="základní",$N$575,0)</f>
        <v>0</v>
      </c>
      <c r="BF575" s="121">
        <f>IF($U$575="snížená",$N$575,0)</f>
        <v>0</v>
      </c>
      <c r="BG575" s="121">
        <f>IF($U$575="zákl. přenesená",$N$575,0)</f>
        <v>0</v>
      </c>
      <c r="BH575" s="121">
        <f>IF($U$575="sníž. přenesená",$N$575,0)</f>
        <v>0</v>
      </c>
      <c r="BI575" s="121">
        <f>IF($U$575="nulová",$N$575,0)</f>
        <v>0</v>
      </c>
      <c r="BJ575" s="74" t="s">
        <v>17</v>
      </c>
      <c r="BK575" s="121">
        <f>ROUND($L$575*$K$575,2)</f>
        <v>0</v>
      </c>
      <c r="BL575" s="74" t="s">
        <v>158</v>
      </c>
      <c r="BM575" s="74" t="s">
        <v>758</v>
      </c>
    </row>
    <row r="576" spans="2:47" s="6" customFormat="1" ht="16.5" customHeight="1">
      <c r="B576" s="21"/>
      <c r="C576" s="22"/>
      <c r="D576" s="22"/>
      <c r="E576" s="22"/>
      <c r="F576" s="193" t="s">
        <v>759</v>
      </c>
      <c r="G576" s="193"/>
      <c r="H576" s="193"/>
      <c r="I576" s="193"/>
      <c r="J576" s="193"/>
      <c r="K576" s="193"/>
      <c r="L576" s="193"/>
      <c r="M576" s="193"/>
      <c r="N576" s="193"/>
      <c r="O576" s="193"/>
      <c r="P576" s="193"/>
      <c r="Q576" s="193"/>
      <c r="R576" s="193"/>
      <c r="S576" s="40"/>
      <c r="T576" s="122"/>
      <c r="U576" s="22"/>
      <c r="V576" s="22"/>
      <c r="W576" s="22"/>
      <c r="X576" s="22"/>
      <c r="Y576" s="22"/>
      <c r="Z576" s="22"/>
      <c r="AA576" s="49"/>
      <c r="AT576" s="6" t="s">
        <v>161</v>
      </c>
      <c r="AU576" s="6" t="s">
        <v>74</v>
      </c>
    </row>
    <row r="577" spans="2:51" s="6" customFormat="1" ht="15.75" customHeight="1">
      <c r="B577" s="129"/>
      <c r="C577" s="130"/>
      <c r="D577" s="130"/>
      <c r="E577" s="130"/>
      <c r="F577" s="195" t="s">
        <v>760</v>
      </c>
      <c r="G577" s="195"/>
      <c r="H577" s="195"/>
      <c r="I577" s="195"/>
      <c r="J577" s="130"/>
      <c r="K577" s="131">
        <v>1</v>
      </c>
      <c r="L577" s="130"/>
      <c r="M577" s="130"/>
      <c r="N577" s="130"/>
      <c r="O577" s="130"/>
      <c r="P577" s="130"/>
      <c r="Q577" s="130"/>
      <c r="R577" s="130"/>
      <c r="S577" s="132"/>
      <c r="T577" s="133"/>
      <c r="U577" s="130"/>
      <c r="V577" s="130"/>
      <c r="W577" s="130"/>
      <c r="X577" s="130"/>
      <c r="Y577" s="130"/>
      <c r="Z577" s="130"/>
      <c r="AA577" s="134"/>
      <c r="AT577" s="135" t="s">
        <v>163</v>
      </c>
      <c r="AU577" s="135" t="s">
        <v>74</v>
      </c>
      <c r="AV577" s="135" t="s">
        <v>74</v>
      </c>
      <c r="AW577" s="135" t="s">
        <v>129</v>
      </c>
      <c r="AX577" s="135" t="s">
        <v>17</v>
      </c>
      <c r="AY577" s="135" t="s">
        <v>153</v>
      </c>
    </row>
    <row r="578" spans="2:65" s="6" customFormat="1" ht="15.75" customHeight="1">
      <c r="B578" s="21"/>
      <c r="C578" s="112" t="s">
        <v>761</v>
      </c>
      <c r="D578" s="112" t="s">
        <v>154</v>
      </c>
      <c r="E578" s="113" t="s">
        <v>762</v>
      </c>
      <c r="F578" s="190" t="s">
        <v>763</v>
      </c>
      <c r="G578" s="190"/>
      <c r="H578" s="190"/>
      <c r="I578" s="190"/>
      <c r="J578" s="115" t="s">
        <v>95</v>
      </c>
      <c r="K578" s="116">
        <v>185.9</v>
      </c>
      <c r="L578" s="191"/>
      <c r="M578" s="191"/>
      <c r="N578" s="192">
        <f>ROUND($L$578*$K$578,2)</f>
        <v>0</v>
      </c>
      <c r="O578" s="192"/>
      <c r="P578" s="192"/>
      <c r="Q578" s="192"/>
      <c r="R578" s="114" t="s">
        <v>157</v>
      </c>
      <c r="S578" s="40"/>
      <c r="T578" s="117"/>
      <c r="U578" s="118" t="s">
        <v>36</v>
      </c>
      <c r="V578" s="22"/>
      <c r="W578" s="22"/>
      <c r="X578" s="119">
        <v>0</v>
      </c>
      <c r="Y578" s="119">
        <f>$X$578*$K$578</f>
        <v>0</v>
      </c>
      <c r="Z578" s="119">
        <v>0</v>
      </c>
      <c r="AA578" s="120">
        <f>$Z$578*$K$578</f>
        <v>0</v>
      </c>
      <c r="AR578" s="74" t="s">
        <v>158</v>
      </c>
      <c r="AT578" s="74" t="s">
        <v>154</v>
      </c>
      <c r="AU578" s="74" t="s">
        <v>74</v>
      </c>
      <c r="AY578" s="6" t="s">
        <v>153</v>
      </c>
      <c r="BE578" s="121">
        <f>IF($U$578="základní",$N$578,0)</f>
        <v>0</v>
      </c>
      <c r="BF578" s="121">
        <f>IF($U$578="snížená",$N$578,0)</f>
        <v>0</v>
      </c>
      <c r="BG578" s="121">
        <f>IF($U$578="zákl. přenesená",$N$578,0)</f>
        <v>0</v>
      </c>
      <c r="BH578" s="121">
        <f>IF($U$578="sníž. přenesená",$N$578,0)</f>
        <v>0</v>
      </c>
      <c r="BI578" s="121">
        <f>IF($U$578="nulová",$N$578,0)</f>
        <v>0</v>
      </c>
      <c r="BJ578" s="74" t="s">
        <v>17</v>
      </c>
      <c r="BK578" s="121">
        <f>ROUND($L$578*$K$578,2)</f>
        <v>0</v>
      </c>
      <c r="BL578" s="74" t="s">
        <v>158</v>
      </c>
      <c r="BM578" s="74" t="s">
        <v>764</v>
      </c>
    </row>
    <row r="579" spans="2:47" s="6" customFormat="1" ht="16.5" customHeight="1">
      <c r="B579" s="21"/>
      <c r="C579" s="22"/>
      <c r="D579" s="22"/>
      <c r="E579" s="22"/>
      <c r="F579" s="193" t="s">
        <v>763</v>
      </c>
      <c r="G579" s="193"/>
      <c r="H579" s="193"/>
      <c r="I579" s="193"/>
      <c r="J579" s="193"/>
      <c r="K579" s="193"/>
      <c r="L579" s="193"/>
      <c r="M579" s="193"/>
      <c r="N579" s="193"/>
      <c r="O579" s="193"/>
      <c r="P579" s="193"/>
      <c r="Q579" s="193"/>
      <c r="R579" s="193"/>
      <c r="S579" s="40"/>
      <c r="T579" s="122"/>
      <c r="U579" s="22"/>
      <c r="V579" s="22"/>
      <c r="W579" s="22"/>
      <c r="X579" s="22"/>
      <c r="Y579" s="22"/>
      <c r="Z579" s="22"/>
      <c r="AA579" s="49"/>
      <c r="AT579" s="6" t="s">
        <v>161</v>
      </c>
      <c r="AU579" s="6" t="s">
        <v>74</v>
      </c>
    </row>
    <row r="580" spans="2:51" s="6" customFormat="1" ht="15.75" customHeight="1">
      <c r="B580" s="123"/>
      <c r="C580" s="124"/>
      <c r="D580" s="124"/>
      <c r="E580" s="124"/>
      <c r="F580" s="194" t="s">
        <v>765</v>
      </c>
      <c r="G580" s="194"/>
      <c r="H580" s="194"/>
      <c r="I580" s="19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5"/>
      <c r="T580" s="126"/>
      <c r="U580" s="124"/>
      <c r="V580" s="124"/>
      <c r="W580" s="124"/>
      <c r="X580" s="124"/>
      <c r="Y580" s="124"/>
      <c r="Z580" s="124"/>
      <c r="AA580" s="127"/>
      <c r="AT580" s="128" t="s">
        <v>163</v>
      </c>
      <c r="AU580" s="128" t="s">
        <v>74</v>
      </c>
      <c r="AV580" s="128" t="s">
        <v>17</v>
      </c>
      <c r="AW580" s="128" t="s">
        <v>129</v>
      </c>
      <c r="AX580" s="128" t="s">
        <v>66</v>
      </c>
      <c r="AY580" s="128" t="s">
        <v>153</v>
      </c>
    </row>
    <row r="581" spans="2:51" s="6" customFormat="1" ht="15.75" customHeight="1">
      <c r="B581" s="129"/>
      <c r="C581" s="130"/>
      <c r="D581" s="130"/>
      <c r="E581" s="130"/>
      <c r="F581" s="195" t="s">
        <v>766</v>
      </c>
      <c r="G581" s="195"/>
      <c r="H581" s="195"/>
      <c r="I581" s="195"/>
      <c r="J581" s="130"/>
      <c r="K581" s="131">
        <v>60.2</v>
      </c>
      <c r="L581" s="130"/>
      <c r="M581" s="130"/>
      <c r="N581" s="130"/>
      <c r="O581" s="130"/>
      <c r="P581" s="130"/>
      <c r="Q581" s="130"/>
      <c r="R581" s="130"/>
      <c r="S581" s="132"/>
      <c r="T581" s="133"/>
      <c r="U581" s="130"/>
      <c r="V581" s="130"/>
      <c r="W581" s="130"/>
      <c r="X581" s="130"/>
      <c r="Y581" s="130"/>
      <c r="Z581" s="130"/>
      <c r="AA581" s="134"/>
      <c r="AT581" s="135" t="s">
        <v>163</v>
      </c>
      <c r="AU581" s="135" t="s">
        <v>74</v>
      </c>
      <c r="AV581" s="135" t="s">
        <v>74</v>
      </c>
      <c r="AW581" s="135" t="s">
        <v>129</v>
      </c>
      <c r="AX581" s="135" t="s">
        <v>66</v>
      </c>
      <c r="AY581" s="135" t="s">
        <v>153</v>
      </c>
    </row>
    <row r="582" spans="2:51" s="6" customFormat="1" ht="15.75" customHeight="1">
      <c r="B582" s="123"/>
      <c r="C582" s="124"/>
      <c r="D582" s="124"/>
      <c r="E582" s="124"/>
      <c r="F582" s="194" t="s">
        <v>767</v>
      </c>
      <c r="G582" s="194"/>
      <c r="H582" s="194"/>
      <c r="I582" s="19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5"/>
      <c r="T582" s="126"/>
      <c r="U582" s="124"/>
      <c r="V582" s="124"/>
      <c r="W582" s="124"/>
      <c r="X582" s="124"/>
      <c r="Y582" s="124"/>
      <c r="Z582" s="124"/>
      <c r="AA582" s="127"/>
      <c r="AT582" s="128" t="s">
        <v>163</v>
      </c>
      <c r="AU582" s="128" t="s">
        <v>74</v>
      </c>
      <c r="AV582" s="128" t="s">
        <v>17</v>
      </c>
      <c r="AW582" s="128" t="s">
        <v>129</v>
      </c>
      <c r="AX582" s="128" t="s">
        <v>66</v>
      </c>
      <c r="AY582" s="128" t="s">
        <v>153</v>
      </c>
    </row>
    <row r="583" spans="2:51" s="6" customFormat="1" ht="15.75" customHeight="1">
      <c r="B583" s="129"/>
      <c r="C583" s="130"/>
      <c r="D583" s="130"/>
      <c r="E583" s="130"/>
      <c r="F583" s="195" t="s">
        <v>768</v>
      </c>
      <c r="G583" s="195"/>
      <c r="H583" s="195"/>
      <c r="I583" s="195"/>
      <c r="J583" s="130"/>
      <c r="K583" s="131">
        <v>55.8</v>
      </c>
      <c r="L583" s="130"/>
      <c r="M583" s="130"/>
      <c r="N583" s="130"/>
      <c r="O583" s="130"/>
      <c r="P583" s="130"/>
      <c r="Q583" s="130"/>
      <c r="R583" s="130"/>
      <c r="S583" s="132"/>
      <c r="T583" s="133"/>
      <c r="U583" s="130"/>
      <c r="V583" s="130"/>
      <c r="W583" s="130"/>
      <c r="X583" s="130"/>
      <c r="Y583" s="130"/>
      <c r="Z583" s="130"/>
      <c r="AA583" s="134"/>
      <c r="AT583" s="135" t="s">
        <v>163</v>
      </c>
      <c r="AU583" s="135" t="s">
        <v>74</v>
      </c>
      <c r="AV583" s="135" t="s">
        <v>74</v>
      </c>
      <c r="AW583" s="135" t="s">
        <v>129</v>
      </c>
      <c r="AX583" s="135" t="s">
        <v>66</v>
      </c>
      <c r="AY583" s="135" t="s">
        <v>153</v>
      </c>
    </row>
    <row r="584" spans="2:51" s="6" customFormat="1" ht="15.75" customHeight="1">
      <c r="B584" s="123"/>
      <c r="C584" s="124"/>
      <c r="D584" s="124"/>
      <c r="E584" s="124"/>
      <c r="F584" s="194" t="s">
        <v>769</v>
      </c>
      <c r="G584" s="194"/>
      <c r="H584" s="194"/>
      <c r="I584" s="19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5"/>
      <c r="T584" s="126"/>
      <c r="U584" s="124"/>
      <c r="V584" s="124"/>
      <c r="W584" s="124"/>
      <c r="X584" s="124"/>
      <c r="Y584" s="124"/>
      <c r="Z584" s="124"/>
      <c r="AA584" s="127"/>
      <c r="AT584" s="128" t="s">
        <v>163</v>
      </c>
      <c r="AU584" s="128" t="s">
        <v>74</v>
      </c>
      <c r="AV584" s="128" t="s">
        <v>17</v>
      </c>
      <c r="AW584" s="128" t="s">
        <v>129</v>
      </c>
      <c r="AX584" s="128" t="s">
        <v>66</v>
      </c>
      <c r="AY584" s="128" t="s">
        <v>153</v>
      </c>
    </row>
    <row r="585" spans="2:51" s="6" customFormat="1" ht="15.75" customHeight="1">
      <c r="B585" s="129"/>
      <c r="C585" s="130"/>
      <c r="D585" s="130"/>
      <c r="E585" s="130"/>
      <c r="F585" s="195" t="s">
        <v>770</v>
      </c>
      <c r="G585" s="195"/>
      <c r="H585" s="195"/>
      <c r="I585" s="195"/>
      <c r="J585" s="130"/>
      <c r="K585" s="131">
        <v>24.1</v>
      </c>
      <c r="L585" s="130"/>
      <c r="M585" s="130"/>
      <c r="N585" s="130"/>
      <c r="O585" s="130"/>
      <c r="P585" s="130"/>
      <c r="Q585" s="130"/>
      <c r="R585" s="130"/>
      <c r="S585" s="132"/>
      <c r="T585" s="133"/>
      <c r="U585" s="130"/>
      <c r="V585" s="130"/>
      <c r="W585" s="130"/>
      <c r="X585" s="130"/>
      <c r="Y585" s="130"/>
      <c r="Z585" s="130"/>
      <c r="AA585" s="134"/>
      <c r="AT585" s="135" t="s">
        <v>163</v>
      </c>
      <c r="AU585" s="135" t="s">
        <v>74</v>
      </c>
      <c r="AV585" s="135" t="s">
        <v>74</v>
      </c>
      <c r="AW585" s="135" t="s">
        <v>129</v>
      </c>
      <c r="AX585" s="135" t="s">
        <v>66</v>
      </c>
      <c r="AY585" s="135" t="s">
        <v>153</v>
      </c>
    </row>
    <row r="586" spans="2:51" s="6" customFormat="1" ht="15.75" customHeight="1">
      <c r="B586" s="123"/>
      <c r="C586" s="124"/>
      <c r="D586" s="124"/>
      <c r="E586" s="124"/>
      <c r="F586" s="194" t="s">
        <v>275</v>
      </c>
      <c r="G586" s="194"/>
      <c r="H586" s="194"/>
      <c r="I586" s="19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5"/>
      <c r="T586" s="126"/>
      <c r="U586" s="124"/>
      <c r="V586" s="124"/>
      <c r="W586" s="124"/>
      <c r="X586" s="124"/>
      <c r="Y586" s="124"/>
      <c r="Z586" s="124"/>
      <c r="AA586" s="127"/>
      <c r="AT586" s="128" t="s">
        <v>163</v>
      </c>
      <c r="AU586" s="128" t="s">
        <v>74</v>
      </c>
      <c r="AV586" s="128" t="s">
        <v>17</v>
      </c>
      <c r="AW586" s="128" t="s">
        <v>129</v>
      </c>
      <c r="AX586" s="128" t="s">
        <v>66</v>
      </c>
      <c r="AY586" s="128" t="s">
        <v>153</v>
      </c>
    </row>
    <row r="587" spans="2:51" s="6" customFormat="1" ht="15.75" customHeight="1">
      <c r="B587" s="129"/>
      <c r="C587" s="130"/>
      <c r="D587" s="130"/>
      <c r="E587" s="130"/>
      <c r="F587" s="195" t="s">
        <v>771</v>
      </c>
      <c r="G587" s="195"/>
      <c r="H587" s="195"/>
      <c r="I587" s="195"/>
      <c r="J587" s="130"/>
      <c r="K587" s="131">
        <v>5.7</v>
      </c>
      <c r="L587" s="130"/>
      <c r="M587" s="130"/>
      <c r="N587" s="130"/>
      <c r="O587" s="130"/>
      <c r="P587" s="130"/>
      <c r="Q587" s="130"/>
      <c r="R587" s="130"/>
      <c r="S587" s="132"/>
      <c r="T587" s="133"/>
      <c r="U587" s="130"/>
      <c r="V587" s="130"/>
      <c r="W587" s="130"/>
      <c r="X587" s="130"/>
      <c r="Y587" s="130"/>
      <c r="Z587" s="130"/>
      <c r="AA587" s="134"/>
      <c r="AT587" s="135" t="s">
        <v>163</v>
      </c>
      <c r="AU587" s="135" t="s">
        <v>74</v>
      </c>
      <c r="AV587" s="135" t="s">
        <v>74</v>
      </c>
      <c r="AW587" s="135" t="s">
        <v>129</v>
      </c>
      <c r="AX587" s="135" t="s">
        <v>66</v>
      </c>
      <c r="AY587" s="135" t="s">
        <v>153</v>
      </c>
    </row>
    <row r="588" spans="2:51" s="6" customFormat="1" ht="15.75" customHeight="1">
      <c r="B588" s="123"/>
      <c r="C588" s="124"/>
      <c r="D588" s="124"/>
      <c r="E588" s="124"/>
      <c r="F588" s="194" t="s">
        <v>772</v>
      </c>
      <c r="G588" s="194"/>
      <c r="H588" s="194"/>
      <c r="I588" s="19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5"/>
      <c r="T588" s="126"/>
      <c r="U588" s="124"/>
      <c r="V588" s="124"/>
      <c r="W588" s="124"/>
      <c r="X588" s="124"/>
      <c r="Y588" s="124"/>
      <c r="Z588" s="124"/>
      <c r="AA588" s="127"/>
      <c r="AT588" s="128" t="s">
        <v>163</v>
      </c>
      <c r="AU588" s="128" t="s">
        <v>74</v>
      </c>
      <c r="AV588" s="128" t="s">
        <v>17</v>
      </c>
      <c r="AW588" s="128" t="s">
        <v>129</v>
      </c>
      <c r="AX588" s="128" t="s">
        <v>66</v>
      </c>
      <c r="AY588" s="128" t="s">
        <v>153</v>
      </c>
    </row>
    <row r="589" spans="2:51" s="6" customFormat="1" ht="15.75" customHeight="1">
      <c r="B589" s="129"/>
      <c r="C589" s="130"/>
      <c r="D589" s="130"/>
      <c r="E589" s="130"/>
      <c r="F589" s="195" t="s">
        <v>230</v>
      </c>
      <c r="G589" s="195"/>
      <c r="H589" s="195"/>
      <c r="I589" s="195"/>
      <c r="J589" s="130"/>
      <c r="K589" s="131">
        <v>28</v>
      </c>
      <c r="L589" s="130"/>
      <c r="M589" s="130"/>
      <c r="N589" s="130"/>
      <c r="O589" s="130"/>
      <c r="P589" s="130"/>
      <c r="Q589" s="130"/>
      <c r="R589" s="130"/>
      <c r="S589" s="132"/>
      <c r="T589" s="133"/>
      <c r="U589" s="130"/>
      <c r="V589" s="130"/>
      <c r="W589" s="130"/>
      <c r="X589" s="130"/>
      <c r="Y589" s="130"/>
      <c r="Z589" s="130"/>
      <c r="AA589" s="134"/>
      <c r="AT589" s="135" t="s">
        <v>163</v>
      </c>
      <c r="AU589" s="135" t="s">
        <v>74</v>
      </c>
      <c r="AV589" s="135" t="s">
        <v>74</v>
      </c>
      <c r="AW589" s="135" t="s">
        <v>129</v>
      </c>
      <c r="AX589" s="135" t="s">
        <v>66</v>
      </c>
      <c r="AY589" s="135" t="s">
        <v>153</v>
      </c>
    </row>
    <row r="590" spans="2:51" s="6" customFormat="1" ht="15.75" customHeight="1">
      <c r="B590" s="123"/>
      <c r="C590" s="124"/>
      <c r="D590" s="124"/>
      <c r="E590" s="124"/>
      <c r="F590" s="194" t="s">
        <v>215</v>
      </c>
      <c r="G590" s="194"/>
      <c r="H590" s="194"/>
      <c r="I590" s="19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5"/>
      <c r="T590" s="126"/>
      <c r="U590" s="124"/>
      <c r="V590" s="124"/>
      <c r="W590" s="124"/>
      <c r="X590" s="124"/>
      <c r="Y590" s="124"/>
      <c r="Z590" s="124"/>
      <c r="AA590" s="127"/>
      <c r="AT590" s="128" t="s">
        <v>163</v>
      </c>
      <c r="AU590" s="128" t="s">
        <v>74</v>
      </c>
      <c r="AV590" s="128" t="s">
        <v>17</v>
      </c>
      <c r="AW590" s="128" t="s">
        <v>129</v>
      </c>
      <c r="AX590" s="128" t="s">
        <v>66</v>
      </c>
      <c r="AY590" s="128" t="s">
        <v>153</v>
      </c>
    </row>
    <row r="591" spans="2:51" s="6" customFormat="1" ht="15.75" customHeight="1">
      <c r="B591" s="129"/>
      <c r="C591" s="130"/>
      <c r="D591" s="130"/>
      <c r="E591" s="130"/>
      <c r="F591" s="195" t="s">
        <v>237</v>
      </c>
      <c r="G591" s="195"/>
      <c r="H591" s="195"/>
      <c r="I591" s="195"/>
      <c r="J591" s="130"/>
      <c r="K591" s="131">
        <v>12.1</v>
      </c>
      <c r="L591" s="130"/>
      <c r="M591" s="130"/>
      <c r="N591" s="130"/>
      <c r="O591" s="130"/>
      <c r="P591" s="130"/>
      <c r="Q591" s="130"/>
      <c r="R591" s="130"/>
      <c r="S591" s="132"/>
      <c r="T591" s="133"/>
      <c r="U591" s="130"/>
      <c r="V591" s="130"/>
      <c r="W591" s="130"/>
      <c r="X591" s="130"/>
      <c r="Y591" s="130"/>
      <c r="Z591" s="130"/>
      <c r="AA591" s="134"/>
      <c r="AT591" s="135" t="s">
        <v>163</v>
      </c>
      <c r="AU591" s="135" t="s">
        <v>74</v>
      </c>
      <c r="AV591" s="135" t="s">
        <v>74</v>
      </c>
      <c r="AW591" s="135" t="s">
        <v>129</v>
      </c>
      <c r="AX591" s="135" t="s">
        <v>66</v>
      </c>
      <c r="AY591" s="135" t="s">
        <v>153</v>
      </c>
    </row>
    <row r="592" spans="2:51" s="6" customFormat="1" ht="15.75" customHeight="1">
      <c r="B592" s="136"/>
      <c r="C592" s="137"/>
      <c r="D592" s="137"/>
      <c r="E592" s="137" t="s">
        <v>773</v>
      </c>
      <c r="F592" s="196" t="s">
        <v>169</v>
      </c>
      <c r="G592" s="196"/>
      <c r="H592" s="196"/>
      <c r="I592" s="196"/>
      <c r="J592" s="137"/>
      <c r="K592" s="138">
        <v>185.9</v>
      </c>
      <c r="L592" s="137"/>
      <c r="M592" s="137"/>
      <c r="N592" s="137"/>
      <c r="O592" s="137"/>
      <c r="P592" s="137"/>
      <c r="Q592" s="137"/>
      <c r="R592" s="137"/>
      <c r="S592" s="139"/>
      <c r="T592" s="140"/>
      <c r="U592" s="137"/>
      <c r="V592" s="137"/>
      <c r="W592" s="137"/>
      <c r="X592" s="137"/>
      <c r="Y592" s="137"/>
      <c r="Z592" s="137"/>
      <c r="AA592" s="141"/>
      <c r="AT592" s="142" t="s">
        <v>163</v>
      </c>
      <c r="AU592" s="142" t="s">
        <v>74</v>
      </c>
      <c r="AV592" s="142" t="s">
        <v>158</v>
      </c>
      <c r="AW592" s="142" t="s">
        <v>129</v>
      </c>
      <c r="AX592" s="142" t="s">
        <v>17</v>
      </c>
      <c r="AY592" s="142" t="s">
        <v>153</v>
      </c>
    </row>
    <row r="593" spans="2:65" s="6" customFormat="1" ht="39" customHeight="1">
      <c r="B593" s="21"/>
      <c r="C593" s="112" t="s">
        <v>774</v>
      </c>
      <c r="D593" s="112" t="s">
        <v>154</v>
      </c>
      <c r="E593" s="113" t="s">
        <v>775</v>
      </c>
      <c r="F593" s="190" t="s">
        <v>776</v>
      </c>
      <c r="G593" s="190"/>
      <c r="H593" s="190"/>
      <c r="I593" s="190"/>
      <c r="J593" s="115" t="s">
        <v>95</v>
      </c>
      <c r="K593" s="116">
        <v>7.5</v>
      </c>
      <c r="L593" s="191"/>
      <c r="M593" s="191"/>
      <c r="N593" s="192">
        <f>ROUND($L$593*$K$593,2)</f>
        <v>0</v>
      </c>
      <c r="O593" s="192"/>
      <c r="P593" s="192"/>
      <c r="Q593" s="192"/>
      <c r="R593" s="114" t="s">
        <v>157</v>
      </c>
      <c r="S593" s="40"/>
      <c r="T593" s="117"/>
      <c r="U593" s="118" t="s">
        <v>36</v>
      </c>
      <c r="V593" s="22"/>
      <c r="W593" s="22"/>
      <c r="X593" s="119">
        <v>0.29221</v>
      </c>
      <c r="Y593" s="119">
        <f>$X$593*$K$593</f>
        <v>2.1915750000000003</v>
      </c>
      <c r="Z593" s="119">
        <v>0</v>
      </c>
      <c r="AA593" s="120">
        <f>$Z$593*$K$593</f>
        <v>0</v>
      </c>
      <c r="AR593" s="74" t="s">
        <v>158</v>
      </c>
      <c r="AT593" s="74" t="s">
        <v>154</v>
      </c>
      <c r="AU593" s="74" t="s">
        <v>74</v>
      </c>
      <c r="AY593" s="6" t="s">
        <v>153</v>
      </c>
      <c r="BE593" s="121">
        <f>IF($U$593="základní",$N$593,0)</f>
        <v>0</v>
      </c>
      <c r="BF593" s="121">
        <f>IF($U$593="snížená",$N$593,0)</f>
        <v>0</v>
      </c>
      <c r="BG593" s="121">
        <f>IF($U$593="zákl. přenesená",$N$593,0)</f>
        <v>0</v>
      </c>
      <c r="BH593" s="121">
        <f>IF($U$593="sníž. přenesená",$N$593,0)</f>
        <v>0</v>
      </c>
      <c r="BI593" s="121">
        <f>IF($U$593="nulová",$N$593,0)</f>
        <v>0</v>
      </c>
      <c r="BJ593" s="74" t="s">
        <v>17</v>
      </c>
      <c r="BK593" s="121">
        <f>ROUND($L$593*$K$593,2)</f>
        <v>0</v>
      </c>
      <c r="BL593" s="74" t="s">
        <v>158</v>
      </c>
      <c r="BM593" s="74" t="s">
        <v>777</v>
      </c>
    </row>
    <row r="594" spans="2:47" s="6" customFormat="1" ht="16.5" customHeight="1">
      <c r="B594" s="21"/>
      <c r="C594" s="22"/>
      <c r="D594" s="22"/>
      <c r="E594" s="22"/>
      <c r="F594" s="193" t="s">
        <v>778</v>
      </c>
      <c r="G594" s="193"/>
      <c r="H594" s="193"/>
      <c r="I594" s="193"/>
      <c r="J594" s="193"/>
      <c r="K594" s="193"/>
      <c r="L594" s="193"/>
      <c r="M594" s="193"/>
      <c r="N594" s="193"/>
      <c r="O594" s="193"/>
      <c r="P594" s="193"/>
      <c r="Q594" s="193"/>
      <c r="R594" s="193"/>
      <c r="S594" s="40"/>
      <c r="T594" s="122"/>
      <c r="U594" s="22"/>
      <c r="V594" s="22"/>
      <c r="W594" s="22"/>
      <c r="X594" s="22"/>
      <c r="Y594" s="22"/>
      <c r="Z594" s="22"/>
      <c r="AA594" s="49"/>
      <c r="AT594" s="6" t="s">
        <v>161</v>
      </c>
      <c r="AU594" s="6" t="s">
        <v>74</v>
      </c>
    </row>
    <row r="595" spans="2:51" s="6" customFormat="1" ht="15.75" customHeight="1">
      <c r="B595" s="129"/>
      <c r="C595" s="130"/>
      <c r="D595" s="130"/>
      <c r="E595" s="130" t="s">
        <v>779</v>
      </c>
      <c r="F595" s="195" t="s">
        <v>780</v>
      </c>
      <c r="G595" s="195"/>
      <c r="H595" s="195"/>
      <c r="I595" s="195"/>
      <c r="J595" s="130"/>
      <c r="K595" s="131">
        <v>7.5</v>
      </c>
      <c r="L595" s="130"/>
      <c r="M595" s="130"/>
      <c r="N595" s="130"/>
      <c r="O595" s="130"/>
      <c r="P595" s="130"/>
      <c r="Q595" s="130"/>
      <c r="R595" s="130"/>
      <c r="S595" s="132"/>
      <c r="T595" s="133"/>
      <c r="U595" s="130"/>
      <c r="V595" s="130"/>
      <c r="W595" s="130"/>
      <c r="X595" s="130"/>
      <c r="Y595" s="130"/>
      <c r="Z595" s="130"/>
      <c r="AA595" s="134"/>
      <c r="AT595" s="135" t="s">
        <v>163</v>
      </c>
      <c r="AU595" s="135" t="s">
        <v>74</v>
      </c>
      <c r="AV595" s="135" t="s">
        <v>74</v>
      </c>
      <c r="AW595" s="135" t="s">
        <v>129</v>
      </c>
      <c r="AX595" s="135" t="s">
        <v>17</v>
      </c>
      <c r="AY595" s="135" t="s">
        <v>153</v>
      </c>
    </row>
    <row r="596" spans="2:65" s="6" customFormat="1" ht="15.75" customHeight="1">
      <c r="B596" s="21"/>
      <c r="C596" s="143" t="s">
        <v>781</v>
      </c>
      <c r="D596" s="143" t="s">
        <v>345</v>
      </c>
      <c r="E596" s="144" t="s">
        <v>782</v>
      </c>
      <c r="F596" s="197" t="s">
        <v>783</v>
      </c>
      <c r="G596" s="197"/>
      <c r="H596" s="197"/>
      <c r="I596" s="197"/>
      <c r="J596" s="145" t="s">
        <v>517</v>
      </c>
      <c r="K596" s="146">
        <v>7.5</v>
      </c>
      <c r="L596" s="198"/>
      <c r="M596" s="198"/>
      <c r="N596" s="199">
        <f>ROUND($L$596*$K$596,2)</f>
        <v>0</v>
      </c>
      <c r="O596" s="199"/>
      <c r="P596" s="199"/>
      <c r="Q596" s="199"/>
      <c r="R596" s="114"/>
      <c r="S596" s="40"/>
      <c r="T596" s="117"/>
      <c r="U596" s="118" t="s">
        <v>36</v>
      </c>
      <c r="V596" s="22"/>
      <c r="W596" s="22"/>
      <c r="X596" s="119">
        <v>0.0156</v>
      </c>
      <c r="Y596" s="119">
        <f>$X$596*$K$596</f>
        <v>0.11699999999999999</v>
      </c>
      <c r="Z596" s="119">
        <v>0</v>
      </c>
      <c r="AA596" s="120">
        <f>$Z$596*$K$596</f>
        <v>0</v>
      </c>
      <c r="AR596" s="74" t="s">
        <v>239</v>
      </c>
      <c r="AT596" s="74" t="s">
        <v>345</v>
      </c>
      <c r="AU596" s="74" t="s">
        <v>74</v>
      </c>
      <c r="AY596" s="6" t="s">
        <v>153</v>
      </c>
      <c r="BE596" s="121">
        <f>IF($U$596="základní",$N$596,0)</f>
        <v>0</v>
      </c>
      <c r="BF596" s="121">
        <f>IF($U$596="snížená",$N$596,0)</f>
        <v>0</v>
      </c>
      <c r="BG596" s="121">
        <f>IF($U$596="zákl. přenesená",$N$596,0)</f>
        <v>0</v>
      </c>
      <c r="BH596" s="121">
        <f>IF($U$596="sníž. přenesená",$N$596,0)</f>
        <v>0</v>
      </c>
      <c r="BI596" s="121">
        <f>IF($U$596="nulová",$N$596,0)</f>
        <v>0</v>
      </c>
      <c r="BJ596" s="74" t="s">
        <v>17</v>
      </c>
      <c r="BK596" s="121">
        <f>ROUND($L$596*$K$596,2)</f>
        <v>0</v>
      </c>
      <c r="BL596" s="74" t="s">
        <v>158</v>
      </c>
      <c r="BM596" s="74" t="s">
        <v>784</v>
      </c>
    </row>
    <row r="597" spans="2:47" s="6" customFormat="1" ht="16.5" customHeight="1">
      <c r="B597" s="21"/>
      <c r="C597" s="22"/>
      <c r="D597" s="22"/>
      <c r="E597" s="22"/>
      <c r="F597" s="193" t="s">
        <v>785</v>
      </c>
      <c r="G597" s="193"/>
      <c r="H597" s="193"/>
      <c r="I597" s="193"/>
      <c r="J597" s="193"/>
      <c r="K597" s="193"/>
      <c r="L597" s="193"/>
      <c r="M597" s="193"/>
      <c r="N597" s="193"/>
      <c r="O597" s="193"/>
      <c r="P597" s="193"/>
      <c r="Q597" s="193"/>
      <c r="R597" s="193"/>
      <c r="S597" s="40"/>
      <c r="T597" s="122"/>
      <c r="U597" s="22"/>
      <c r="V597" s="22"/>
      <c r="W597" s="22"/>
      <c r="X597" s="22"/>
      <c r="Y597" s="22"/>
      <c r="Z597" s="22"/>
      <c r="AA597" s="49"/>
      <c r="AT597" s="6" t="s">
        <v>161</v>
      </c>
      <c r="AU597" s="6" t="s">
        <v>74</v>
      </c>
    </row>
    <row r="598" spans="2:65" s="6" customFormat="1" ht="15.75" customHeight="1">
      <c r="B598" s="21"/>
      <c r="C598" s="143" t="s">
        <v>786</v>
      </c>
      <c r="D598" s="143" t="s">
        <v>345</v>
      </c>
      <c r="E598" s="144" t="s">
        <v>787</v>
      </c>
      <c r="F598" s="197" t="s">
        <v>788</v>
      </c>
      <c r="G598" s="197"/>
      <c r="H598" s="197"/>
      <c r="I598" s="197"/>
      <c r="J598" s="145" t="s">
        <v>517</v>
      </c>
      <c r="K598" s="146">
        <v>7.5</v>
      </c>
      <c r="L598" s="198"/>
      <c r="M598" s="198"/>
      <c r="N598" s="199">
        <f>ROUND($L$598*$K$598,2)</f>
        <v>0</v>
      </c>
      <c r="O598" s="199"/>
      <c r="P598" s="199"/>
      <c r="Q598" s="199"/>
      <c r="R598" s="114"/>
      <c r="S598" s="40"/>
      <c r="T598" s="117"/>
      <c r="U598" s="118" t="s">
        <v>36</v>
      </c>
      <c r="V598" s="22"/>
      <c r="W598" s="22"/>
      <c r="X598" s="119">
        <v>0.00215</v>
      </c>
      <c r="Y598" s="119">
        <f>$X$598*$K$598</f>
        <v>0.016125</v>
      </c>
      <c r="Z598" s="119">
        <v>0</v>
      </c>
      <c r="AA598" s="120">
        <f>$Z$598*$K$598</f>
        <v>0</v>
      </c>
      <c r="AR598" s="74" t="s">
        <v>239</v>
      </c>
      <c r="AT598" s="74" t="s">
        <v>345</v>
      </c>
      <c r="AU598" s="74" t="s">
        <v>74</v>
      </c>
      <c r="AY598" s="6" t="s">
        <v>153</v>
      </c>
      <c r="BE598" s="121">
        <f>IF($U$598="základní",$N$598,0)</f>
        <v>0</v>
      </c>
      <c r="BF598" s="121">
        <f>IF($U$598="snížená",$N$598,0)</f>
        <v>0</v>
      </c>
      <c r="BG598" s="121">
        <f>IF($U$598="zákl. přenesená",$N$598,0)</f>
        <v>0</v>
      </c>
      <c r="BH598" s="121">
        <f>IF($U$598="sníž. přenesená",$N$598,0)</f>
        <v>0</v>
      </c>
      <c r="BI598" s="121">
        <f>IF($U$598="nulová",$N$598,0)</f>
        <v>0</v>
      </c>
      <c r="BJ598" s="74" t="s">
        <v>17</v>
      </c>
      <c r="BK598" s="121">
        <f>ROUND($L$598*$K$598,2)</f>
        <v>0</v>
      </c>
      <c r="BL598" s="74" t="s">
        <v>158</v>
      </c>
      <c r="BM598" s="74" t="s">
        <v>789</v>
      </c>
    </row>
    <row r="599" spans="2:47" s="6" customFormat="1" ht="16.5" customHeight="1">
      <c r="B599" s="21"/>
      <c r="C599" s="22"/>
      <c r="D599" s="22"/>
      <c r="E599" s="22"/>
      <c r="F599" s="193" t="s">
        <v>790</v>
      </c>
      <c r="G599" s="193"/>
      <c r="H599" s="193"/>
      <c r="I599" s="193"/>
      <c r="J599" s="193"/>
      <c r="K599" s="193"/>
      <c r="L599" s="193"/>
      <c r="M599" s="193"/>
      <c r="N599" s="193"/>
      <c r="O599" s="193"/>
      <c r="P599" s="193"/>
      <c r="Q599" s="193"/>
      <c r="R599" s="193"/>
      <c r="S599" s="40"/>
      <c r="T599" s="122"/>
      <c r="U599" s="22"/>
      <c r="V599" s="22"/>
      <c r="W599" s="22"/>
      <c r="X599" s="22"/>
      <c r="Y599" s="22"/>
      <c r="Z599" s="22"/>
      <c r="AA599" s="49"/>
      <c r="AT599" s="6" t="s">
        <v>161</v>
      </c>
      <c r="AU599" s="6" t="s">
        <v>74</v>
      </c>
    </row>
    <row r="600" spans="2:65" s="6" customFormat="1" ht="15.75" customHeight="1">
      <c r="B600" s="21"/>
      <c r="C600" s="143" t="s">
        <v>791</v>
      </c>
      <c r="D600" s="143" t="s">
        <v>345</v>
      </c>
      <c r="E600" s="144" t="s">
        <v>792</v>
      </c>
      <c r="F600" s="197" t="s">
        <v>793</v>
      </c>
      <c r="G600" s="197"/>
      <c r="H600" s="197"/>
      <c r="I600" s="197"/>
      <c r="J600" s="145" t="s">
        <v>517</v>
      </c>
      <c r="K600" s="146">
        <v>1</v>
      </c>
      <c r="L600" s="198"/>
      <c r="M600" s="198"/>
      <c r="N600" s="199">
        <f>ROUND($L$600*$K$600,2)</f>
        <v>0</v>
      </c>
      <c r="O600" s="199"/>
      <c r="P600" s="199"/>
      <c r="Q600" s="199"/>
      <c r="R600" s="114"/>
      <c r="S600" s="40"/>
      <c r="T600" s="117"/>
      <c r="U600" s="118" t="s">
        <v>36</v>
      </c>
      <c r="V600" s="22"/>
      <c r="W600" s="22"/>
      <c r="X600" s="119">
        <v>0.015</v>
      </c>
      <c r="Y600" s="119">
        <f>$X$600*$K$600</f>
        <v>0.015</v>
      </c>
      <c r="Z600" s="119">
        <v>0</v>
      </c>
      <c r="AA600" s="120">
        <f>$Z$600*$K$600</f>
        <v>0</v>
      </c>
      <c r="AR600" s="74" t="s">
        <v>239</v>
      </c>
      <c r="AT600" s="74" t="s">
        <v>345</v>
      </c>
      <c r="AU600" s="74" t="s">
        <v>74</v>
      </c>
      <c r="AY600" s="6" t="s">
        <v>153</v>
      </c>
      <c r="BE600" s="121">
        <f>IF($U$600="základní",$N$600,0)</f>
        <v>0</v>
      </c>
      <c r="BF600" s="121">
        <f>IF($U$600="snížená",$N$600,0)</f>
        <v>0</v>
      </c>
      <c r="BG600" s="121">
        <f>IF($U$600="zákl. přenesená",$N$600,0)</f>
        <v>0</v>
      </c>
      <c r="BH600" s="121">
        <f>IF($U$600="sníž. přenesená",$N$600,0)</f>
        <v>0</v>
      </c>
      <c r="BI600" s="121">
        <f>IF($U$600="nulová",$N$600,0)</f>
        <v>0</v>
      </c>
      <c r="BJ600" s="74" t="s">
        <v>17</v>
      </c>
      <c r="BK600" s="121">
        <f>ROUND($L$600*$K$600,2)</f>
        <v>0</v>
      </c>
      <c r="BL600" s="74" t="s">
        <v>158</v>
      </c>
      <c r="BM600" s="74" t="s">
        <v>794</v>
      </c>
    </row>
    <row r="601" spans="2:47" s="6" customFormat="1" ht="16.5" customHeight="1">
      <c r="B601" s="21"/>
      <c r="C601" s="22"/>
      <c r="D601" s="22"/>
      <c r="E601" s="22"/>
      <c r="F601" s="193" t="s">
        <v>795</v>
      </c>
      <c r="G601" s="193"/>
      <c r="H601" s="193"/>
      <c r="I601" s="193"/>
      <c r="J601" s="193"/>
      <c r="K601" s="193"/>
      <c r="L601" s="193"/>
      <c r="M601" s="193"/>
      <c r="N601" s="193"/>
      <c r="O601" s="193"/>
      <c r="P601" s="193"/>
      <c r="Q601" s="193"/>
      <c r="R601" s="193"/>
      <c r="S601" s="40"/>
      <c r="T601" s="122"/>
      <c r="U601" s="22"/>
      <c r="V601" s="22"/>
      <c r="W601" s="22"/>
      <c r="X601" s="22"/>
      <c r="Y601" s="22"/>
      <c r="Z601" s="22"/>
      <c r="AA601" s="49"/>
      <c r="AT601" s="6" t="s">
        <v>161</v>
      </c>
      <c r="AU601" s="6" t="s">
        <v>74</v>
      </c>
    </row>
    <row r="602" spans="2:65" s="6" customFormat="1" ht="27" customHeight="1">
      <c r="B602" s="21"/>
      <c r="C602" s="112" t="s">
        <v>796</v>
      </c>
      <c r="D602" s="112" t="s">
        <v>154</v>
      </c>
      <c r="E602" s="113" t="s">
        <v>797</v>
      </c>
      <c r="F602" s="190" t="s">
        <v>798</v>
      </c>
      <c r="G602" s="190"/>
      <c r="H602" s="190"/>
      <c r="I602" s="190"/>
      <c r="J602" s="115" t="s">
        <v>95</v>
      </c>
      <c r="K602" s="116">
        <v>30</v>
      </c>
      <c r="L602" s="191"/>
      <c r="M602" s="191"/>
      <c r="N602" s="192">
        <f>ROUND($L$602*$K$602,2)</f>
        <v>0</v>
      </c>
      <c r="O602" s="192"/>
      <c r="P602" s="192"/>
      <c r="Q602" s="192"/>
      <c r="R602" s="114" t="s">
        <v>157</v>
      </c>
      <c r="S602" s="40"/>
      <c r="T602" s="117"/>
      <c r="U602" s="118" t="s">
        <v>36</v>
      </c>
      <c r="V602" s="22"/>
      <c r="W602" s="22"/>
      <c r="X602" s="119">
        <v>0</v>
      </c>
      <c r="Y602" s="119">
        <f>$X$602*$K$602</f>
        <v>0</v>
      </c>
      <c r="Z602" s="119">
        <v>0</v>
      </c>
      <c r="AA602" s="120">
        <f>$Z$602*$K$602</f>
        <v>0</v>
      </c>
      <c r="AR602" s="74" t="s">
        <v>158</v>
      </c>
      <c r="AT602" s="74" t="s">
        <v>154</v>
      </c>
      <c r="AU602" s="74" t="s">
        <v>74</v>
      </c>
      <c r="AY602" s="6" t="s">
        <v>153</v>
      </c>
      <c r="BE602" s="121">
        <f>IF($U$602="základní",$N$602,0)</f>
        <v>0</v>
      </c>
      <c r="BF602" s="121">
        <f>IF($U$602="snížená",$N$602,0)</f>
        <v>0</v>
      </c>
      <c r="BG602" s="121">
        <f>IF($U$602="zákl. přenesená",$N$602,0)</f>
        <v>0</v>
      </c>
      <c r="BH602" s="121">
        <f>IF($U$602="sníž. přenesená",$N$602,0)</f>
        <v>0</v>
      </c>
      <c r="BI602" s="121">
        <f>IF($U$602="nulová",$N$602,0)</f>
        <v>0</v>
      </c>
      <c r="BJ602" s="74" t="s">
        <v>17</v>
      </c>
      <c r="BK602" s="121">
        <f>ROUND($L$602*$K$602,2)</f>
        <v>0</v>
      </c>
      <c r="BL602" s="74" t="s">
        <v>158</v>
      </c>
      <c r="BM602" s="74" t="s">
        <v>799</v>
      </c>
    </row>
    <row r="603" spans="2:47" s="6" customFormat="1" ht="27" customHeight="1">
      <c r="B603" s="21"/>
      <c r="C603" s="22"/>
      <c r="D603" s="22"/>
      <c r="E603" s="22"/>
      <c r="F603" s="193" t="s">
        <v>800</v>
      </c>
      <c r="G603" s="193"/>
      <c r="H603" s="193"/>
      <c r="I603" s="193"/>
      <c r="J603" s="193"/>
      <c r="K603" s="193"/>
      <c r="L603" s="193"/>
      <c r="M603" s="193"/>
      <c r="N603" s="193"/>
      <c r="O603" s="193"/>
      <c r="P603" s="193"/>
      <c r="Q603" s="193"/>
      <c r="R603" s="193"/>
      <c r="S603" s="40"/>
      <c r="T603" s="122"/>
      <c r="U603" s="22"/>
      <c r="V603" s="22"/>
      <c r="W603" s="22"/>
      <c r="X603" s="22"/>
      <c r="Y603" s="22"/>
      <c r="Z603" s="22"/>
      <c r="AA603" s="49"/>
      <c r="AT603" s="6" t="s">
        <v>161</v>
      </c>
      <c r="AU603" s="6" t="s">
        <v>74</v>
      </c>
    </row>
    <row r="604" spans="2:51" s="6" customFormat="1" ht="15.75" customHeight="1">
      <c r="B604" s="129"/>
      <c r="C604" s="130"/>
      <c r="D604" s="130"/>
      <c r="E604" s="130"/>
      <c r="F604" s="195" t="s">
        <v>801</v>
      </c>
      <c r="G604" s="195"/>
      <c r="H604" s="195"/>
      <c r="I604" s="195"/>
      <c r="J604" s="130"/>
      <c r="K604" s="131">
        <v>30</v>
      </c>
      <c r="L604" s="130"/>
      <c r="M604" s="130"/>
      <c r="N604" s="130"/>
      <c r="O604" s="130"/>
      <c r="P604" s="130"/>
      <c r="Q604" s="130"/>
      <c r="R604" s="130"/>
      <c r="S604" s="132"/>
      <c r="T604" s="133"/>
      <c r="U604" s="130"/>
      <c r="V604" s="130"/>
      <c r="W604" s="130"/>
      <c r="X604" s="130"/>
      <c r="Y604" s="130"/>
      <c r="Z604" s="130"/>
      <c r="AA604" s="134"/>
      <c r="AT604" s="135" t="s">
        <v>163</v>
      </c>
      <c r="AU604" s="135" t="s">
        <v>74</v>
      </c>
      <c r="AV604" s="135" t="s">
        <v>74</v>
      </c>
      <c r="AW604" s="135" t="s">
        <v>129</v>
      </c>
      <c r="AX604" s="135" t="s">
        <v>17</v>
      </c>
      <c r="AY604" s="135" t="s">
        <v>153</v>
      </c>
    </row>
    <row r="605" spans="2:65" s="6" customFormat="1" ht="27" customHeight="1">
      <c r="B605" s="21"/>
      <c r="C605" s="112" t="s">
        <v>802</v>
      </c>
      <c r="D605" s="112" t="s">
        <v>154</v>
      </c>
      <c r="E605" s="113" t="s">
        <v>803</v>
      </c>
      <c r="F605" s="190" t="s">
        <v>804</v>
      </c>
      <c r="G605" s="190"/>
      <c r="H605" s="190"/>
      <c r="I605" s="190"/>
      <c r="J605" s="115" t="s">
        <v>517</v>
      </c>
      <c r="K605" s="116">
        <v>3</v>
      </c>
      <c r="L605" s="191"/>
      <c r="M605" s="191"/>
      <c r="N605" s="192">
        <f>ROUND($L$605*$K$605,2)</f>
        <v>0</v>
      </c>
      <c r="O605" s="192"/>
      <c r="P605" s="192"/>
      <c r="Q605" s="192"/>
      <c r="R605" s="114" t="s">
        <v>157</v>
      </c>
      <c r="S605" s="40"/>
      <c r="T605" s="117"/>
      <c r="U605" s="118" t="s">
        <v>36</v>
      </c>
      <c r="V605" s="22"/>
      <c r="W605" s="22"/>
      <c r="X605" s="119">
        <v>0</v>
      </c>
      <c r="Y605" s="119">
        <f>$X$605*$K$605</f>
        <v>0</v>
      </c>
      <c r="Z605" s="119">
        <v>0.004</v>
      </c>
      <c r="AA605" s="120">
        <f>$Z$605*$K$605</f>
        <v>0.012</v>
      </c>
      <c r="AR605" s="74" t="s">
        <v>158</v>
      </c>
      <c r="AT605" s="74" t="s">
        <v>154</v>
      </c>
      <c r="AU605" s="74" t="s">
        <v>74</v>
      </c>
      <c r="AY605" s="6" t="s">
        <v>153</v>
      </c>
      <c r="BE605" s="121">
        <f>IF($U$605="základní",$N$605,0)</f>
        <v>0</v>
      </c>
      <c r="BF605" s="121">
        <f>IF($U$605="snížená",$N$605,0)</f>
        <v>0</v>
      </c>
      <c r="BG605" s="121">
        <f>IF($U$605="zákl. přenesená",$N$605,0)</f>
        <v>0</v>
      </c>
      <c r="BH605" s="121">
        <f>IF($U$605="sníž. přenesená",$N$605,0)</f>
        <v>0</v>
      </c>
      <c r="BI605" s="121">
        <f>IF($U$605="nulová",$N$605,0)</f>
        <v>0</v>
      </c>
      <c r="BJ605" s="74" t="s">
        <v>17</v>
      </c>
      <c r="BK605" s="121">
        <f>ROUND($L$605*$K$605,2)</f>
        <v>0</v>
      </c>
      <c r="BL605" s="74" t="s">
        <v>158</v>
      </c>
      <c r="BM605" s="74" t="s">
        <v>805</v>
      </c>
    </row>
    <row r="606" spans="2:47" s="6" customFormat="1" ht="16.5" customHeight="1">
      <c r="B606" s="21"/>
      <c r="C606" s="22"/>
      <c r="D606" s="22"/>
      <c r="E606" s="22"/>
      <c r="F606" s="193" t="s">
        <v>804</v>
      </c>
      <c r="G606" s="193"/>
      <c r="H606" s="193"/>
      <c r="I606" s="193"/>
      <c r="J606" s="193"/>
      <c r="K606" s="193"/>
      <c r="L606" s="193"/>
      <c r="M606" s="193"/>
      <c r="N606" s="193"/>
      <c r="O606" s="193"/>
      <c r="P606" s="193"/>
      <c r="Q606" s="193"/>
      <c r="R606" s="193"/>
      <c r="S606" s="40"/>
      <c r="T606" s="122"/>
      <c r="U606" s="22"/>
      <c r="V606" s="22"/>
      <c r="W606" s="22"/>
      <c r="X606" s="22"/>
      <c r="Y606" s="22"/>
      <c r="Z606" s="22"/>
      <c r="AA606" s="49"/>
      <c r="AT606" s="6" t="s">
        <v>161</v>
      </c>
      <c r="AU606" s="6" t="s">
        <v>74</v>
      </c>
    </row>
    <row r="607" spans="2:51" s="6" customFormat="1" ht="15.75" customHeight="1">
      <c r="B607" s="129"/>
      <c r="C607" s="130"/>
      <c r="D607" s="130"/>
      <c r="E607" s="130"/>
      <c r="F607" s="195" t="s">
        <v>806</v>
      </c>
      <c r="G607" s="195"/>
      <c r="H607" s="195"/>
      <c r="I607" s="195"/>
      <c r="J607" s="130"/>
      <c r="K607" s="131">
        <v>1</v>
      </c>
      <c r="L607" s="130"/>
      <c r="M607" s="130"/>
      <c r="N607" s="130"/>
      <c r="O607" s="130"/>
      <c r="P607" s="130"/>
      <c r="Q607" s="130"/>
      <c r="R607" s="130"/>
      <c r="S607" s="132"/>
      <c r="T607" s="133"/>
      <c r="U607" s="130"/>
      <c r="V607" s="130"/>
      <c r="W607" s="130"/>
      <c r="X607" s="130"/>
      <c r="Y607" s="130"/>
      <c r="Z607" s="130"/>
      <c r="AA607" s="134"/>
      <c r="AT607" s="135" t="s">
        <v>163</v>
      </c>
      <c r="AU607" s="135" t="s">
        <v>74</v>
      </c>
      <c r="AV607" s="135" t="s">
        <v>74</v>
      </c>
      <c r="AW607" s="135" t="s">
        <v>129</v>
      </c>
      <c r="AX607" s="135" t="s">
        <v>66</v>
      </c>
      <c r="AY607" s="135" t="s">
        <v>153</v>
      </c>
    </row>
    <row r="608" spans="2:51" s="6" customFormat="1" ht="15.75" customHeight="1">
      <c r="B608" s="129"/>
      <c r="C608" s="130"/>
      <c r="D608" s="130"/>
      <c r="E608" s="130"/>
      <c r="F608" s="195" t="s">
        <v>807</v>
      </c>
      <c r="G608" s="195"/>
      <c r="H608" s="195"/>
      <c r="I608" s="195"/>
      <c r="J608" s="130"/>
      <c r="K608" s="131">
        <v>2</v>
      </c>
      <c r="L608" s="130"/>
      <c r="M608" s="130"/>
      <c r="N608" s="130"/>
      <c r="O608" s="130"/>
      <c r="P608" s="130"/>
      <c r="Q608" s="130"/>
      <c r="R608" s="130"/>
      <c r="S608" s="132"/>
      <c r="T608" s="133"/>
      <c r="U608" s="130"/>
      <c r="V608" s="130"/>
      <c r="W608" s="130"/>
      <c r="X608" s="130"/>
      <c r="Y608" s="130"/>
      <c r="Z608" s="130"/>
      <c r="AA608" s="134"/>
      <c r="AT608" s="135" t="s">
        <v>163</v>
      </c>
      <c r="AU608" s="135" t="s">
        <v>74</v>
      </c>
      <c r="AV608" s="135" t="s">
        <v>74</v>
      </c>
      <c r="AW608" s="135" t="s">
        <v>129</v>
      </c>
      <c r="AX608" s="135" t="s">
        <v>66</v>
      </c>
      <c r="AY608" s="135" t="s">
        <v>153</v>
      </c>
    </row>
    <row r="609" spans="2:51" s="6" customFormat="1" ht="15.75" customHeight="1">
      <c r="B609" s="136"/>
      <c r="C609" s="137"/>
      <c r="D609" s="137"/>
      <c r="E609" s="137"/>
      <c r="F609" s="196" t="s">
        <v>169</v>
      </c>
      <c r="G609" s="196"/>
      <c r="H609" s="196"/>
      <c r="I609" s="196"/>
      <c r="J609" s="137"/>
      <c r="K609" s="138">
        <v>3</v>
      </c>
      <c r="L609" s="137"/>
      <c r="M609" s="137"/>
      <c r="N609" s="137"/>
      <c r="O609" s="137"/>
      <c r="P609" s="137"/>
      <c r="Q609" s="137"/>
      <c r="R609" s="137"/>
      <c r="S609" s="139"/>
      <c r="T609" s="140"/>
      <c r="U609" s="137"/>
      <c r="V609" s="137"/>
      <c r="W609" s="137"/>
      <c r="X609" s="137"/>
      <c r="Y609" s="137"/>
      <c r="Z609" s="137"/>
      <c r="AA609" s="141"/>
      <c r="AT609" s="142" t="s">
        <v>163</v>
      </c>
      <c r="AU609" s="142" t="s">
        <v>74</v>
      </c>
      <c r="AV609" s="142" t="s">
        <v>158</v>
      </c>
      <c r="AW609" s="142" t="s">
        <v>129</v>
      </c>
      <c r="AX609" s="142" t="s">
        <v>17</v>
      </c>
      <c r="AY609" s="142" t="s">
        <v>153</v>
      </c>
    </row>
    <row r="610" spans="2:65" s="6" customFormat="1" ht="27" customHeight="1">
      <c r="B610" s="21"/>
      <c r="C610" s="112" t="s">
        <v>808</v>
      </c>
      <c r="D610" s="112" t="s">
        <v>154</v>
      </c>
      <c r="E610" s="113" t="s">
        <v>809</v>
      </c>
      <c r="F610" s="190" t="s">
        <v>810</v>
      </c>
      <c r="G610" s="190"/>
      <c r="H610" s="190"/>
      <c r="I610" s="190"/>
      <c r="J610" s="115" t="s">
        <v>95</v>
      </c>
      <c r="K610" s="116">
        <v>98</v>
      </c>
      <c r="L610" s="191"/>
      <c r="M610" s="191"/>
      <c r="N610" s="192">
        <f>ROUND($L$610*$K$610,2)</f>
        <v>0</v>
      </c>
      <c r="O610" s="192"/>
      <c r="P610" s="192"/>
      <c r="Q610" s="192"/>
      <c r="R610" s="114" t="s">
        <v>157</v>
      </c>
      <c r="S610" s="40"/>
      <c r="T610" s="117"/>
      <c r="U610" s="118" t="s">
        <v>36</v>
      </c>
      <c r="V610" s="22"/>
      <c r="W610" s="22"/>
      <c r="X610" s="119">
        <v>0</v>
      </c>
      <c r="Y610" s="119">
        <f>$X$610*$K$610</f>
        <v>0</v>
      </c>
      <c r="Z610" s="119">
        <v>0</v>
      </c>
      <c r="AA610" s="120">
        <f>$Z$610*$K$610</f>
        <v>0</v>
      </c>
      <c r="AR610" s="74" t="s">
        <v>158</v>
      </c>
      <c r="AT610" s="74" t="s">
        <v>154</v>
      </c>
      <c r="AU610" s="74" t="s">
        <v>74</v>
      </c>
      <c r="AY610" s="6" t="s">
        <v>153</v>
      </c>
      <c r="BE610" s="121">
        <f>IF($U$610="základní",$N$610,0)</f>
        <v>0</v>
      </c>
      <c r="BF610" s="121">
        <f>IF($U$610="snížená",$N$610,0)</f>
        <v>0</v>
      </c>
      <c r="BG610" s="121">
        <f>IF($U$610="zákl. přenesená",$N$610,0)</f>
        <v>0</v>
      </c>
      <c r="BH610" s="121">
        <f>IF($U$610="sníž. přenesená",$N$610,0)</f>
        <v>0</v>
      </c>
      <c r="BI610" s="121">
        <f>IF($U$610="nulová",$N$610,0)</f>
        <v>0</v>
      </c>
      <c r="BJ610" s="74" t="s">
        <v>17</v>
      </c>
      <c r="BK610" s="121">
        <f>ROUND($L$610*$K$610,2)</f>
        <v>0</v>
      </c>
      <c r="BL610" s="74" t="s">
        <v>158</v>
      </c>
      <c r="BM610" s="74" t="s">
        <v>811</v>
      </c>
    </row>
    <row r="611" spans="2:47" s="6" customFormat="1" ht="16.5" customHeight="1">
      <c r="B611" s="21"/>
      <c r="C611" s="22"/>
      <c r="D611" s="22"/>
      <c r="E611" s="22"/>
      <c r="F611" s="193" t="s">
        <v>812</v>
      </c>
      <c r="G611" s="193"/>
      <c r="H611" s="193"/>
      <c r="I611" s="193"/>
      <c r="J611" s="193"/>
      <c r="K611" s="193"/>
      <c r="L611" s="193"/>
      <c r="M611" s="193"/>
      <c r="N611" s="193"/>
      <c r="O611" s="193"/>
      <c r="P611" s="193"/>
      <c r="Q611" s="193"/>
      <c r="R611" s="193"/>
      <c r="S611" s="40"/>
      <c r="T611" s="122"/>
      <c r="U611" s="22"/>
      <c r="V611" s="22"/>
      <c r="W611" s="22"/>
      <c r="X611" s="22"/>
      <c r="Y611" s="22"/>
      <c r="Z611" s="22"/>
      <c r="AA611" s="49"/>
      <c r="AT611" s="6" t="s">
        <v>161</v>
      </c>
      <c r="AU611" s="6" t="s">
        <v>74</v>
      </c>
    </row>
    <row r="612" spans="2:51" s="6" customFormat="1" ht="15.75" customHeight="1">
      <c r="B612" s="123"/>
      <c r="C612" s="124"/>
      <c r="D612" s="124"/>
      <c r="E612" s="124"/>
      <c r="F612" s="194" t="s">
        <v>813</v>
      </c>
      <c r="G612" s="194"/>
      <c r="H612" s="194"/>
      <c r="I612" s="19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5"/>
      <c r="T612" s="126"/>
      <c r="U612" s="124"/>
      <c r="V612" s="124"/>
      <c r="W612" s="124"/>
      <c r="X612" s="124"/>
      <c r="Y612" s="124"/>
      <c r="Z612" s="124"/>
      <c r="AA612" s="127"/>
      <c r="AT612" s="128" t="s">
        <v>163</v>
      </c>
      <c r="AU612" s="128" t="s">
        <v>74</v>
      </c>
      <c r="AV612" s="128" t="s">
        <v>17</v>
      </c>
      <c r="AW612" s="128" t="s">
        <v>129</v>
      </c>
      <c r="AX612" s="128" t="s">
        <v>66</v>
      </c>
      <c r="AY612" s="128" t="s">
        <v>153</v>
      </c>
    </row>
    <row r="613" spans="2:51" s="6" customFormat="1" ht="15.75" customHeight="1">
      <c r="B613" s="129"/>
      <c r="C613" s="130"/>
      <c r="D613" s="130"/>
      <c r="E613" s="130"/>
      <c r="F613" s="195" t="s">
        <v>537</v>
      </c>
      <c r="G613" s="195"/>
      <c r="H613" s="195"/>
      <c r="I613" s="195"/>
      <c r="J613" s="130"/>
      <c r="K613" s="131">
        <v>49</v>
      </c>
      <c r="L613" s="130"/>
      <c r="M613" s="130"/>
      <c r="N613" s="130"/>
      <c r="O613" s="130"/>
      <c r="P613" s="130"/>
      <c r="Q613" s="130"/>
      <c r="R613" s="130"/>
      <c r="S613" s="132"/>
      <c r="T613" s="133"/>
      <c r="U613" s="130"/>
      <c r="V613" s="130"/>
      <c r="W613" s="130"/>
      <c r="X613" s="130"/>
      <c r="Y613" s="130"/>
      <c r="Z613" s="130"/>
      <c r="AA613" s="134"/>
      <c r="AT613" s="135" t="s">
        <v>163</v>
      </c>
      <c r="AU613" s="135" t="s">
        <v>74</v>
      </c>
      <c r="AV613" s="135" t="s">
        <v>74</v>
      </c>
      <c r="AW613" s="135" t="s">
        <v>129</v>
      </c>
      <c r="AX613" s="135" t="s">
        <v>66</v>
      </c>
      <c r="AY613" s="135" t="s">
        <v>153</v>
      </c>
    </row>
    <row r="614" spans="2:51" s="6" customFormat="1" ht="15.75" customHeight="1">
      <c r="B614" s="123"/>
      <c r="C614" s="124"/>
      <c r="D614" s="124"/>
      <c r="E614" s="124"/>
      <c r="F614" s="194" t="s">
        <v>814</v>
      </c>
      <c r="G614" s="194"/>
      <c r="H614" s="194"/>
      <c r="I614" s="19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5"/>
      <c r="T614" s="126"/>
      <c r="U614" s="124"/>
      <c r="V614" s="124"/>
      <c r="W614" s="124"/>
      <c r="X614" s="124"/>
      <c r="Y614" s="124"/>
      <c r="Z614" s="124"/>
      <c r="AA614" s="127"/>
      <c r="AT614" s="128" t="s">
        <v>163</v>
      </c>
      <c r="AU614" s="128" t="s">
        <v>74</v>
      </c>
      <c r="AV614" s="128" t="s">
        <v>17</v>
      </c>
      <c r="AW614" s="128" t="s">
        <v>129</v>
      </c>
      <c r="AX614" s="128" t="s">
        <v>66</v>
      </c>
      <c r="AY614" s="128" t="s">
        <v>153</v>
      </c>
    </row>
    <row r="615" spans="2:51" s="6" customFormat="1" ht="15.75" customHeight="1">
      <c r="B615" s="129"/>
      <c r="C615" s="130"/>
      <c r="D615" s="130"/>
      <c r="E615" s="130"/>
      <c r="F615" s="195" t="s">
        <v>537</v>
      </c>
      <c r="G615" s="195"/>
      <c r="H615" s="195"/>
      <c r="I615" s="195"/>
      <c r="J615" s="130"/>
      <c r="K615" s="131">
        <v>49</v>
      </c>
      <c r="L615" s="130"/>
      <c r="M615" s="130"/>
      <c r="N615" s="130"/>
      <c r="O615" s="130"/>
      <c r="P615" s="130"/>
      <c r="Q615" s="130"/>
      <c r="R615" s="130"/>
      <c r="S615" s="132"/>
      <c r="T615" s="133"/>
      <c r="U615" s="130"/>
      <c r="V615" s="130"/>
      <c r="W615" s="130"/>
      <c r="X615" s="130"/>
      <c r="Y615" s="130"/>
      <c r="Z615" s="130"/>
      <c r="AA615" s="134"/>
      <c r="AT615" s="135" t="s">
        <v>163</v>
      </c>
      <c r="AU615" s="135" t="s">
        <v>74</v>
      </c>
      <c r="AV615" s="135" t="s">
        <v>74</v>
      </c>
      <c r="AW615" s="135" t="s">
        <v>129</v>
      </c>
      <c r="AX615" s="135" t="s">
        <v>66</v>
      </c>
      <c r="AY615" s="135" t="s">
        <v>153</v>
      </c>
    </row>
    <row r="616" spans="2:51" s="6" customFormat="1" ht="15.75" customHeight="1">
      <c r="B616" s="136"/>
      <c r="C616" s="137"/>
      <c r="D616" s="137"/>
      <c r="E616" s="137"/>
      <c r="F616" s="196" t="s">
        <v>169</v>
      </c>
      <c r="G616" s="196"/>
      <c r="H616" s="196"/>
      <c r="I616" s="196"/>
      <c r="J616" s="137"/>
      <c r="K616" s="138">
        <v>98</v>
      </c>
      <c r="L616" s="137"/>
      <c r="M616" s="137"/>
      <c r="N616" s="137"/>
      <c r="O616" s="137"/>
      <c r="P616" s="137"/>
      <c r="Q616" s="137"/>
      <c r="R616" s="137"/>
      <c r="S616" s="139"/>
      <c r="T616" s="140"/>
      <c r="U616" s="137"/>
      <c r="V616" s="137"/>
      <c r="W616" s="137"/>
      <c r="X616" s="137"/>
      <c r="Y616" s="137"/>
      <c r="Z616" s="137"/>
      <c r="AA616" s="141"/>
      <c r="AT616" s="142" t="s">
        <v>163</v>
      </c>
      <c r="AU616" s="142" t="s">
        <v>74</v>
      </c>
      <c r="AV616" s="142" t="s">
        <v>158</v>
      </c>
      <c r="AW616" s="142" t="s">
        <v>129</v>
      </c>
      <c r="AX616" s="142" t="s">
        <v>17</v>
      </c>
      <c r="AY616" s="142" t="s">
        <v>153</v>
      </c>
    </row>
    <row r="617" spans="2:65" s="6" customFormat="1" ht="27" customHeight="1">
      <c r="B617" s="21"/>
      <c r="C617" s="112" t="s">
        <v>815</v>
      </c>
      <c r="D617" s="112" t="s">
        <v>154</v>
      </c>
      <c r="E617" s="113" t="s">
        <v>816</v>
      </c>
      <c r="F617" s="190" t="s">
        <v>817</v>
      </c>
      <c r="G617" s="190"/>
      <c r="H617" s="190"/>
      <c r="I617" s="190"/>
      <c r="J617" s="115" t="s">
        <v>95</v>
      </c>
      <c r="K617" s="116">
        <v>75</v>
      </c>
      <c r="L617" s="191"/>
      <c r="M617" s="191"/>
      <c r="N617" s="192">
        <f>ROUND($L$617*$K$617,2)</f>
        <v>0</v>
      </c>
      <c r="O617" s="192"/>
      <c r="P617" s="192"/>
      <c r="Q617" s="192"/>
      <c r="R617" s="114" t="s">
        <v>157</v>
      </c>
      <c r="S617" s="40"/>
      <c r="T617" s="117"/>
      <c r="U617" s="118" t="s">
        <v>36</v>
      </c>
      <c r="V617" s="22"/>
      <c r="W617" s="22"/>
      <c r="X617" s="119">
        <v>0</v>
      </c>
      <c r="Y617" s="119">
        <f>$X$617*$K$617</f>
        <v>0</v>
      </c>
      <c r="Z617" s="119">
        <v>0</v>
      </c>
      <c r="AA617" s="120">
        <f>$Z$617*$K$617</f>
        <v>0</v>
      </c>
      <c r="AR617" s="74" t="s">
        <v>158</v>
      </c>
      <c r="AT617" s="74" t="s">
        <v>154</v>
      </c>
      <c r="AU617" s="74" t="s">
        <v>74</v>
      </c>
      <c r="AY617" s="6" t="s">
        <v>153</v>
      </c>
      <c r="BE617" s="121">
        <f>IF($U$617="základní",$N$617,0)</f>
        <v>0</v>
      </c>
      <c r="BF617" s="121">
        <f>IF($U$617="snížená",$N$617,0)</f>
        <v>0</v>
      </c>
      <c r="BG617" s="121">
        <f>IF($U$617="zákl. přenesená",$N$617,0)</f>
        <v>0</v>
      </c>
      <c r="BH617" s="121">
        <f>IF($U$617="sníž. přenesená",$N$617,0)</f>
        <v>0</v>
      </c>
      <c r="BI617" s="121">
        <f>IF($U$617="nulová",$N$617,0)</f>
        <v>0</v>
      </c>
      <c r="BJ617" s="74" t="s">
        <v>17</v>
      </c>
      <c r="BK617" s="121">
        <f>ROUND($L$617*$K$617,2)</f>
        <v>0</v>
      </c>
      <c r="BL617" s="74" t="s">
        <v>158</v>
      </c>
      <c r="BM617" s="74" t="s">
        <v>818</v>
      </c>
    </row>
    <row r="618" spans="2:47" s="6" customFormat="1" ht="16.5" customHeight="1">
      <c r="B618" s="21"/>
      <c r="C618" s="22"/>
      <c r="D618" s="22"/>
      <c r="E618" s="22"/>
      <c r="F618" s="193" t="s">
        <v>819</v>
      </c>
      <c r="G618" s="193"/>
      <c r="H618" s="193"/>
      <c r="I618" s="193"/>
      <c r="J618" s="193"/>
      <c r="K618" s="193"/>
      <c r="L618" s="193"/>
      <c r="M618" s="193"/>
      <c r="N618" s="193"/>
      <c r="O618" s="193"/>
      <c r="P618" s="193"/>
      <c r="Q618" s="193"/>
      <c r="R618" s="193"/>
      <c r="S618" s="40"/>
      <c r="T618" s="122"/>
      <c r="U618" s="22"/>
      <c r="V618" s="22"/>
      <c r="W618" s="22"/>
      <c r="X618" s="22"/>
      <c r="Y618" s="22"/>
      <c r="Z618" s="22"/>
      <c r="AA618" s="49"/>
      <c r="AT618" s="6" t="s">
        <v>161</v>
      </c>
      <c r="AU618" s="6" t="s">
        <v>74</v>
      </c>
    </row>
    <row r="619" spans="2:51" s="6" customFormat="1" ht="15.75" customHeight="1">
      <c r="B619" s="123"/>
      <c r="C619" s="124"/>
      <c r="D619" s="124"/>
      <c r="E619" s="124"/>
      <c r="F619" s="194" t="s">
        <v>820</v>
      </c>
      <c r="G619" s="194"/>
      <c r="H619" s="194"/>
      <c r="I619" s="19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5"/>
      <c r="T619" s="126"/>
      <c r="U619" s="124"/>
      <c r="V619" s="124"/>
      <c r="W619" s="124"/>
      <c r="X619" s="124"/>
      <c r="Y619" s="124"/>
      <c r="Z619" s="124"/>
      <c r="AA619" s="127"/>
      <c r="AT619" s="128" t="s">
        <v>163</v>
      </c>
      <c r="AU619" s="128" t="s">
        <v>74</v>
      </c>
      <c r="AV619" s="128" t="s">
        <v>17</v>
      </c>
      <c r="AW619" s="128" t="s">
        <v>129</v>
      </c>
      <c r="AX619" s="128" t="s">
        <v>66</v>
      </c>
      <c r="AY619" s="128" t="s">
        <v>153</v>
      </c>
    </row>
    <row r="620" spans="2:51" s="6" customFormat="1" ht="15.75" customHeight="1">
      <c r="B620" s="129"/>
      <c r="C620" s="130"/>
      <c r="D620" s="130"/>
      <c r="E620" s="130"/>
      <c r="F620" s="195" t="s">
        <v>443</v>
      </c>
      <c r="G620" s="195"/>
      <c r="H620" s="195"/>
      <c r="I620" s="195"/>
      <c r="J620" s="130"/>
      <c r="K620" s="131">
        <v>37</v>
      </c>
      <c r="L620" s="130"/>
      <c r="M620" s="130"/>
      <c r="N620" s="130"/>
      <c r="O620" s="130"/>
      <c r="P620" s="130"/>
      <c r="Q620" s="130"/>
      <c r="R620" s="130"/>
      <c r="S620" s="132"/>
      <c r="T620" s="133"/>
      <c r="U620" s="130"/>
      <c r="V620" s="130"/>
      <c r="W620" s="130"/>
      <c r="X620" s="130"/>
      <c r="Y620" s="130"/>
      <c r="Z620" s="130"/>
      <c r="AA620" s="134"/>
      <c r="AT620" s="135" t="s">
        <v>163</v>
      </c>
      <c r="AU620" s="135" t="s">
        <v>74</v>
      </c>
      <c r="AV620" s="135" t="s">
        <v>74</v>
      </c>
      <c r="AW620" s="135" t="s">
        <v>129</v>
      </c>
      <c r="AX620" s="135" t="s">
        <v>66</v>
      </c>
      <c r="AY620" s="135" t="s">
        <v>153</v>
      </c>
    </row>
    <row r="621" spans="2:51" s="6" customFormat="1" ht="15.75" customHeight="1">
      <c r="B621" s="123"/>
      <c r="C621" s="124"/>
      <c r="D621" s="124"/>
      <c r="E621" s="124"/>
      <c r="F621" s="194" t="s">
        <v>821</v>
      </c>
      <c r="G621" s="194"/>
      <c r="H621" s="194"/>
      <c r="I621" s="19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5"/>
      <c r="T621" s="126"/>
      <c r="U621" s="124"/>
      <c r="V621" s="124"/>
      <c r="W621" s="124"/>
      <c r="X621" s="124"/>
      <c r="Y621" s="124"/>
      <c r="Z621" s="124"/>
      <c r="AA621" s="127"/>
      <c r="AT621" s="128" t="s">
        <v>163</v>
      </c>
      <c r="AU621" s="128" t="s">
        <v>74</v>
      </c>
      <c r="AV621" s="128" t="s">
        <v>17</v>
      </c>
      <c r="AW621" s="128" t="s">
        <v>129</v>
      </c>
      <c r="AX621" s="128" t="s">
        <v>66</v>
      </c>
      <c r="AY621" s="128" t="s">
        <v>153</v>
      </c>
    </row>
    <row r="622" spans="2:51" s="6" customFormat="1" ht="15.75" customHeight="1">
      <c r="B622" s="129"/>
      <c r="C622" s="130"/>
      <c r="D622" s="130"/>
      <c r="E622" s="130"/>
      <c r="F622" s="195" t="s">
        <v>450</v>
      </c>
      <c r="G622" s="195"/>
      <c r="H622" s="195"/>
      <c r="I622" s="195"/>
      <c r="J622" s="130"/>
      <c r="K622" s="131">
        <v>38</v>
      </c>
      <c r="L622" s="130"/>
      <c r="M622" s="130"/>
      <c r="N622" s="130"/>
      <c r="O622" s="130"/>
      <c r="P622" s="130"/>
      <c r="Q622" s="130"/>
      <c r="R622" s="130"/>
      <c r="S622" s="132"/>
      <c r="T622" s="133"/>
      <c r="U622" s="130"/>
      <c r="V622" s="130"/>
      <c r="W622" s="130"/>
      <c r="X622" s="130"/>
      <c r="Y622" s="130"/>
      <c r="Z622" s="130"/>
      <c r="AA622" s="134"/>
      <c r="AT622" s="135" t="s">
        <v>163</v>
      </c>
      <c r="AU622" s="135" t="s">
        <v>74</v>
      </c>
      <c r="AV622" s="135" t="s">
        <v>74</v>
      </c>
      <c r="AW622" s="135" t="s">
        <v>129</v>
      </c>
      <c r="AX622" s="135" t="s">
        <v>66</v>
      </c>
      <c r="AY622" s="135" t="s">
        <v>153</v>
      </c>
    </row>
    <row r="623" spans="2:51" s="6" customFormat="1" ht="15.75" customHeight="1">
      <c r="B623" s="136"/>
      <c r="C623" s="137"/>
      <c r="D623" s="137"/>
      <c r="E623" s="137"/>
      <c r="F623" s="196" t="s">
        <v>169</v>
      </c>
      <c r="G623" s="196"/>
      <c r="H623" s="196"/>
      <c r="I623" s="196"/>
      <c r="J623" s="137"/>
      <c r="K623" s="138">
        <v>75</v>
      </c>
      <c r="L623" s="137"/>
      <c r="M623" s="137"/>
      <c r="N623" s="137"/>
      <c r="O623" s="137"/>
      <c r="P623" s="137"/>
      <c r="Q623" s="137"/>
      <c r="R623" s="137"/>
      <c r="S623" s="139"/>
      <c r="T623" s="140"/>
      <c r="U623" s="137"/>
      <c r="V623" s="137"/>
      <c r="W623" s="137"/>
      <c r="X623" s="137"/>
      <c r="Y623" s="137"/>
      <c r="Z623" s="137"/>
      <c r="AA623" s="141"/>
      <c r="AT623" s="142" t="s">
        <v>163</v>
      </c>
      <c r="AU623" s="142" t="s">
        <v>74</v>
      </c>
      <c r="AV623" s="142" t="s">
        <v>158</v>
      </c>
      <c r="AW623" s="142" t="s">
        <v>129</v>
      </c>
      <c r="AX623" s="142" t="s">
        <v>17</v>
      </c>
      <c r="AY623" s="142" t="s">
        <v>153</v>
      </c>
    </row>
    <row r="624" spans="2:65" s="6" customFormat="1" ht="27" customHeight="1">
      <c r="B624" s="21"/>
      <c r="C624" s="112" t="s">
        <v>822</v>
      </c>
      <c r="D624" s="112" t="s">
        <v>154</v>
      </c>
      <c r="E624" s="113" t="s">
        <v>823</v>
      </c>
      <c r="F624" s="190" t="s">
        <v>824</v>
      </c>
      <c r="G624" s="190"/>
      <c r="H624" s="190"/>
      <c r="I624" s="190"/>
      <c r="J624" s="115" t="s">
        <v>77</v>
      </c>
      <c r="K624" s="116">
        <v>30</v>
      </c>
      <c r="L624" s="191"/>
      <c r="M624" s="191"/>
      <c r="N624" s="192">
        <f>ROUND($L$624*$K$624,2)</f>
        <v>0</v>
      </c>
      <c r="O624" s="192"/>
      <c r="P624" s="192"/>
      <c r="Q624" s="192"/>
      <c r="R624" s="114" t="s">
        <v>157</v>
      </c>
      <c r="S624" s="40"/>
      <c r="T624" s="117"/>
      <c r="U624" s="118" t="s">
        <v>36</v>
      </c>
      <c r="V624" s="22"/>
      <c r="W624" s="22"/>
      <c r="X624" s="119">
        <v>0</v>
      </c>
      <c r="Y624" s="119">
        <f>$X$624*$K$624</f>
        <v>0</v>
      </c>
      <c r="Z624" s="119">
        <v>0</v>
      </c>
      <c r="AA624" s="120">
        <f>$Z$624*$K$624</f>
        <v>0</v>
      </c>
      <c r="AR624" s="74" t="s">
        <v>158</v>
      </c>
      <c r="AT624" s="74" t="s">
        <v>154</v>
      </c>
      <c r="AU624" s="74" t="s">
        <v>74</v>
      </c>
      <c r="AY624" s="6" t="s">
        <v>153</v>
      </c>
      <c r="BE624" s="121">
        <f>IF($U$624="základní",$N$624,0)</f>
        <v>0</v>
      </c>
      <c r="BF624" s="121">
        <f>IF($U$624="snížená",$N$624,0)</f>
        <v>0</v>
      </c>
      <c r="BG624" s="121">
        <f>IF($U$624="zákl. přenesená",$N$624,0)</f>
        <v>0</v>
      </c>
      <c r="BH624" s="121">
        <f>IF($U$624="sníž. přenesená",$N$624,0)</f>
        <v>0</v>
      </c>
      <c r="BI624" s="121">
        <f>IF($U$624="nulová",$N$624,0)</f>
        <v>0</v>
      </c>
      <c r="BJ624" s="74" t="s">
        <v>17</v>
      </c>
      <c r="BK624" s="121">
        <f>ROUND($L$624*$K$624,2)</f>
        <v>0</v>
      </c>
      <c r="BL624" s="74" t="s">
        <v>158</v>
      </c>
      <c r="BM624" s="74" t="s">
        <v>825</v>
      </c>
    </row>
    <row r="625" spans="2:47" s="6" customFormat="1" ht="16.5" customHeight="1">
      <c r="B625" s="21"/>
      <c r="C625" s="22"/>
      <c r="D625" s="22"/>
      <c r="E625" s="22"/>
      <c r="F625" s="193" t="s">
        <v>826</v>
      </c>
      <c r="G625" s="193"/>
      <c r="H625" s="193"/>
      <c r="I625" s="193"/>
      <c r="J625" s="193"/>
      <c r="K625" s="193"/>
      <c r="L625" s="193"/>
      <c r="M625" s="193"/>
      <c r="N625" s="193"/>
      <c r="O625" s="193"/>
      <c r="P625" s="193"/>
      <c r="Q625" s="193"/>
      <c r="R625" s="193"/>
      <c r="S625" s="40"/>
      <c r="T625" s="122"/>
      <c r="U625" s="22"/>
      <c r="V625" s="22"/>
      <c r="W625" s="22"/>
      <c r="X625" s="22"/>
      <c r="Y625" s="22"/>
      <c r="Z625" s="22"/>
      <c r="AA625" s="49"/>
      <c r="AT625" s="6" t="s">
        <v>161</v>
      </c>
      <c r="AU625" s="6" t="s">
        <v>74</v>
      </c>
    </row>
    <row r="626" spans="2:51" s="6" customFormat="1" ht="15.75" customHeight="1">
      <c r="B626" s="123"/>
      <c r="C626" s="124"/>
      <c r="D626" s="124"/>
      <c r="E626" s="124"/>
      <c r="F626" s="194" t="s">
        <v>827</v>
      </c>
      <c r="G626" s="194"/>
      <c r="H626" s="194"/>
      <c r="I626" s="19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5"/>
      <c r="T626" s="126"/>
      <c r="U626" s="124"/>
      <c r="V626" s="124"/>
      <c r="W626" s="124"/>
      <c r="X626" s="124"/>
      <c r="Y626" s="124"/>
      <c r="Z626" s="124"/>
      <c r="AA626" s="127"/>
      <c r="AT626" s="128" t="s">
        <v>163</v>
      </c>
      <c r="AU626" s="128" t="s">
        <v>74</v>
      </c>
      <c r="AV626" s="128" t="s">
        <v>17</v>
      </c>
      <c r="AW626" s="128" t="s">
        <v>129</v>
      </c>
      <c r="AX626" s="128" t="s">
        <v>66</v>
      </c>
      <c r="AY626" s="128" t="s">
        <v>153</v>
      </c>
    </row>
    <row r="627" spans="2:51" s="6" customFormat="1" ht="15.75" customHeight="1">
      <c r="B627" s="129"/>
      <c r="C627" s="130"/>
      <c r="D627" s="130"/>
      <c r="E627" s="130"/>
      <c r="F627" s="195" t="s">
        <v>349</v>
      </c>
      <c r="G627" s="195"/>
      <c r="H627" s="195"/>
      <c r="I627" s="195"/>
      <c r="J627" s="130"/>
      <c r="K627" s="131">
        <v>22</v>
      </c>
      <c r="L627" s="130"/>
      <c r="M627" s="130"/>
      <c r="N627" s="130"/>
      <c r="O627" s="130"/>
      <c r="P627" s="130"/>
      <c r="Q627" s="130"/>
      <c r="R627" s="130"/>
      <c r="S627" s="132"/>
      <c r="T627" s="133"/>
      <c r="U627" s="130"/>
      <c r="V627" s="130"/>
      <c r="W627" s="130"/>
      <c r="X627" s="130"/>
      <c r="Y627" s="130"/>
      <c r="Z627" s="130"/>
      <c r="AA627" s="134"/>
      <c r="AT627" s="135" t="s">
        <v>163</v>
      </c>
      <c r="AU627" s="135" t="s">
        <v>74</v>
      </c>
      <c r="AV627" s="135" t="s">
        <v>74</v>
      </c>
      <c r="AW627" s="135" t="s">
        <v>129</v>
      </c>
      <c r="AX627" s="135" t="s">
        <v>66</v>
      </c>
      <c r="AY627" s="135" t="s">
        <v>153</v>
      </c>
    </row>
    <row r="628" spans="2:51" s="6" customFormat="1" ht="15.75" customHeight="1">
      <c r="B628" s="123"/>
      <c r="C628" s="124"/>
      <c r="D628" s="124"/>
      <c r="E628" s="124"/>
      <c r="F628" s="194" t="s">
        <v>828</v>
      </c>
      <c r="G628" s="194"/>
      <c r="H628" s="194"/>
      <c r="I628" s="19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5"/>
      <c r="T628" s="126"/>
      <c r="U628" s="124"/>
      <c r="V628" s="124"/>
      <c r="W628" s="124"/>
      <c r="X628" s="124"/>
      <c r="Y628" s="124"/>
      <c r="Z628" s="124"/>
      <c r="AA628" s="127"/>
      <c r="AT628" s="128" t="s">
        <v>163</v>
      </c>
      <c r="AU628" s="128" t="s">
        <v>74</v>
      </c>
      <c r="AV628" s="128" t="s">
        <v>17</v>
      </c>
      <c r="AW628" s="128" t="s">
        <v>129</v>
      </c>
      <c r="AX628" s="128" t="s">
        <v>66</v>
      </c>
      <c r="AY628" s="128" t="s">
        <v>153</v>
      </c>
    </row>
    <row r="629" spans="2:51" s="6" customFormat="1" ht="15.75" customHeight="1">
      <c r="B629" s="129"/>
      <c r="C629" s="130"/>
      <c r="D629" s="130"/>
      <c r="E629" s="130"/>
      <c r="F629" s="195" t="s">
        <v>158</v>
      </c>
      <c r="G629" s="195"/>
      <c r="H629" s="195"/>
      <c r="I629" s="195"/>
      <c r="J629" s="130"/>
      <c r="K629" s="131">
        <v>4</v>
      </c>
      <c r="L629" s="130"/>
      <c r="M629" s="130"/>
      <c r="N629" s="130"/>
      <c r="O629" s="130"/>
      <c r="P629" s="130"/>
      <c r="Q629" s="130"/>
      <c r="R629" s="130"/>
      <c r="S629" s="132"/>
      <c r="T629" s="133"/>
      <c r="U629" s="130"/>
      <c r="V629" s="130"/>
      <c r="W629" s="130"/>
      <c r="X629" s="130"/>
      <c r="Y629" s="130"/>
      <c r="Z629" s="130"/>
      <c r="AA629" s="134"/>
      <c r="AT629" s="135" t="s">
        <v>163</v>
      </c>
      <c r="AU629" s="135" t="s">
        <v>74</v>
      </c>
      <c r="AV629" s="135" t="s">
        <v>74</v>
      </c>
      <c r="AW629" s="135" t="s">
        <v>129</v>
      </c>
      <c r="AX629" s="135" t="s">
        <v>66</v>
      </c>
      <c r="AY629" s="135" t="s">
        <v>153</v>
      </c>
    </row>
    <row r="630" spans="2:51" s="6" customFormat="1" ht="27" customHeight="1">
      <c r="B630" s="123"/>
      <c r="C630" s="124"/>
      <c r="D630" s="124"/>
      <c r="E630" s="124"/>
      <c r="F630" s="194" t="s">
        <v>829</v>
      </c>
      <c r="G630" s="194"/>
      <c r="H630" s="194"/>
      <c r="I630" s="19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5"/>
      <c r="T630" s="126"/>
      <c r="U630" s="124"/>
      <c r="V630" s="124"/>
      <c r="W630" s="124"/>
      <c r="X630" s="124"/>
      <c r="Y630" s="124"/>
      <c r="Z630" s="124"/>
      <c r="AA630" s="127"/>
      <c r="AT630" s="128" t="s">
        <v>163</v>
      </c>
      <c r="AU630" s="128" t="s">
        <v>74</v>
      </c>
      <c r="AV630" s="128" t="s">
        <v>17</v>
      </c>
      <c r="AW630" s="128" t="s">
        <v>129</v>
      </c>
      <c r="AX630" s="128" t="s">
        <v>66</v>
      </c>
      <c r="AY630" s="128" t="s">
        <v>153</v>
      </c>
    </row>
    <row r="631" spans="2:51" s="6" customFormat="1" ht="15.75" customHeight="1">
      <c r="B631" s="129"/>
      <c r="C631" s="130"/>
      <c r="D631" s="130"/>
      <c r="E631" s="130"/>
      <c r="F631" s="195" t="s">
        <v>158</v>
      </c>
      <c r="G631" s="195"/>
      <c r="H631" s="195"/>
      <c r="I631" s="195"/>
      <c r="J631" s="130"/>
      <c r="K631" s="131">
        <v>4</v>
      </c>
      <c r="L631" s="130"/>
      <c r="M631" s="130"/>
      <c r="N631" s="130"/>
      <c r="O631" s="130"/>
      <c r="P631" s="130"/>
      <c r="Q631" s="130"/>
      <c r="R631" s="130"/>
      <c r="S631" s="132"/>
      <c r="T631" s="133"/>
      <c r="U631" s="130"/>
      <c r="V631" s="130"/>
      <c r="W631" s="130"/>
      <c r="X631" s="130"/>
      <c r="Y631" s="130"/>
      <c r="Z631" s="130"/>
      <c r="AA631" s="134"/>
      <c r="AT631" s="135" t="s">
        <v>163</v>
      </c>
      <c r="AU631" s="135" t="s">
        <v>74</v>
      </c>
      <c r="AV631" s="135" t="s">
        <v>74</v>
      </c>
      <c r="AW631" s="135" t="s">
        <v>129</v>
      </c>
      <c r="AX631" s="135" t="s">
        <v>66</v>
      </c>
      <c r="AY631" s="135" t="s">
        <v>153</v>
      </c>
    </row>
    <row r="632" spans="2:51" s="6" customFormat="1" ht="15.75" customHeight="1">
      <c r="B632" s="136"/>
      <c r="C632" s="137"/>
      <c r="D632" s="137"/>
      <c r="E632" s="137"/>
      <c r="F632" s="196" t="s">
        <v>169</v>
      </c>
      <c r="G632" s="196"/>
      <c r="H632" s="196"/>
      <c r="I632" s="196"/>
      <c r="J632" s="137"/>
      <c r="K632" s="138">
        <v>30</v>
      </c>
      <c r="L632" s="137"/>
      <c r="M632" s="137"/>
      <c r="N632" s="137"/>
      <c r="O632" s="137"/>
      <c r="P632" s="137"/>
      <c r="Q632" s="137"/>
      <c r="R632" s="137"/>
      <c r="S632" s="139"/>
      <c r="T632" s="140"/>
      <c r="U632" s="137"/>
      <c r="V632" s="137"/>
      <c r="W632" s="137"/>
      <c r="X632" s="137"/>
      <c r="Y632" s="137"/>
      <c r="Z632" s="137"/>
      <c r="AA632" s="141"/>
      <c r="AT632" s="142" t="s">
        <v>163</v>
      </c>
      <c r="AU632" s="142" t="s">
        <v>74</v>
      </c>
      <c r="AV632" s="142" t="s">
        <v>158</v>
      </c>
      <c r="AW632" s="142" t="s">
        <v>129</v>
      </c>
      <c r="AX632" s="142" t="s">
        <v>17</v>
      </c>
      <c r="AY632" s="142" t="s">
        <v>153</v>
      </c>
    </row>
    <row r="633" spans="2:63" s="101" customFormat="1" ht="30.75" customHeight="1">
      <c r="B633" s="102"/>
      <c r="C633" s="103"/>
      <c r="D633" s="111" t="s">
        <v>136</v>
      </c>
      <c r="E633" s="103"/>
      <c r="F633" s="103"/>
      <c r="G633" s="103"/>
      <c r="H633" s="103"/>
      <c r="I633" s="103"/>
      <c r="J633" s="103"/>
      <c r="K633" s="103"/>
      <c r="L633" s="103"/>
      <c r="M633" s="103"/>
      <c r="N633" s="189">
        <f>$BK$633</f>
        <v>0</v>
      </c>
      <c r="O633" s="189"/>
      <c r="P633" s="189"/>
      <c r="Q633" s="189"/>
      <c r="R633" s="103"/>
      <c r="S633" s="105"/>
      <c r="T633" s="106"/>
      <c r="U633" s="103"/>
      <c r="V633" s="103"/>
      <c r="W633" s="107">
        <f>SUM($W$634:$W$662)</f>
        <v>0</v>
      </c>
      <c r="X633" s="103"/>
      <c r="Y633" s="107">
        <f>SUM($Y$634:$Y$662)</f>
        <v>0</v>
      </c>
      <c r="Z633" s="103"/>
      <c r="AA633" s="108">
        <f>SUM($AA$634:$AA$662)</f>
        <v>0</v>
      </c>
      <c r="AR633" s="109" t="s">
        <v>17</v>
      </c>
      <c r="AT633" s="109" t="s">
        <v>65</v>
      </c>
      <c r="AU633" s="109" t="s">
        <v>17</v>
      </c>
      <c r="AY633" s="109" t="s">
        <v>153</v>
      </c>
      <c r="BK633" s="110">
        <f>SUM($BK$634:$BK$662)</f>
        <v>0</v>
      </c>
    </row>
    <row r="634" spans="2:65" s="6" customFormat="1" ht="27" customHeight="1">
      <c r="B634" s="21"/>
      <c r="C634" s="112" t="s">
        <v>101</v>
      </c>
      <c r="D634" s="112" t="s">
        <v>154</v>
      </c>
      <c r="E634" s="113" t="s">
        <v>830</v>
      </c>
      <c r="F634" s="190" t="s">
        <v>831</v>
      </c>
      <c r="G634" s="190"/>
      <c r="H634" s="190"/>
      <c r="I634" s="190"/>
      <c r="J634" s="115" t="s">
        <v>120</v>
      </c>
      <c r="K634" s="116">
        <v>42.426</v>
      </c>
      <c r="L634" s="191"/>
      <c r="M634" s="191"/>
      <c r="N634" s="192">
        <f>ROUND($L$634*$K$634,2)</f>
        <v>0</v>
      </c>
      <c r="O634" s="192"/>
      <c r="P634" s="192"/>
      <c r="Q634" s="192"/>
      <c r="R634" s="114" t="s">
        <v>157</v>
      </c>
      <c r="S634" s="40"/>
      <c r="T634" s="117"/>
      <c r="U634" s="118" t="s">
        <v>36</v>
      </c>
      <c r="V634" s="22"/>
      <c r="W634" s="22"/>
      <c r="X634" s="119">
        <v>0</v>
      </c>
      <c r="Y634" s="119">
        <f>$X$634*$K$634</f>
        <v>0</v>
      </c>
      <c r="Z634" s="119">
        <v>0</v>
      </c>
      <c r="AA634" s="120">
        <f>$Z$634*$K$634</f>
        <v>0</v>
      </c>
      <c r="AR634" s="74" t="s">
        <v>158</v>
      </c>
      <c r="AT634" s="74" t="s">
        <v>154</v>
      </c>
      <c r="AU634" s="74" t="s">
        <v>74</v>
      </c>
      <c r="AY634" s="6" t="s">
        <v>153</v>
      </c>
      <c r="BE634" s="121">
        <f>IF($U$634="základní",$N$634,0)</f>
        <v>0</v>
      </c>
      <c r="BF634" s="121">
        <f>IF($U$634="snížená",$N$634,0)</f>
        <v>0</v>
      </c>
      <c r="BG634" s="121">
        <f>IF($U$634="zákl. přenesená",$N$634,0)</f>
        <v>0</v>
      </c>
      <c r="BH634" s="121">
        <f>IF($U$634="sníž. přenesená",$N$634,0)</f>
        <v>0</v>
      </c>
      <c r="BI634" s="121">
        <f>IF($U$634="nulová",$N$634,0)</f>
        <v>0</v>
      </c>
      <c r="BJ634" s="74" t="s">
        <v>17</v>
      </c>
      <c r="BK634" s="121">
        <f>ROUND($L$634*$K$634,2)</f>
        <v>0</v>
      </c>
      <c r="BL634" s="74" t="s">
        <v>158</v>
      </c>
      <c r="BM634" s="74" t="s">
        <v>832</v>
      </c>
    </row>
    <row r="635" spans="2:47" s="6" customFormat="1" ht="16.5" customHeight="1">
      <c r="B635" s="21"/>
      <c r="C635" s="22"/>
      <c r="D635" s="22"/>
      <c r="E635" s="22"/>
      <c r="F635" s="193" t="s">
        <v>833</v>
      </c>
      <c r="G635" s="193"/>
      <c r="H635" s="193"/>
      <c r="I635" s="193"/>
      <c r="J635" s="193"/>
      <c r="K635" s="193"/>
      <c r="L635" s="193"/>
      <c r="M635" s="193"/>
      <c r="N635" s="193"/>
      <c r="O635" s="193"/>
      <c r="P635" s="193"/>
      <c r="Q635" s="193"/>
      <c r="R635" s="193"/>
      <c r="S635" s="40"/>
      <c r="T635" s="122"/>
      <c r="U635" s="22"/>
      <c r="V635" s="22"/>
      <c r="W635" s="22"/>
      <c r="X635" s="22"/>
      <c r="Y635" s="22"/>
      <c r="Z635" s="22"/>
      <c r="AA635" s="49"/>
      <c r="AT635" s="6" t="s">
        <v>161</v>
      </c>
      <c r="AU635" s="6" t="s">
        <v>74</v>
      </c>
    </row>
    <row r="636" spans="2:51" s="6" customFormat="1" ht="15.75" customHeight="1">
      <c r="B636" s="129"/>
      <c r="C636" s="130"/>
      <c r="D636" s="130"/>
      <c r="E636" s="130"/>
      <c r="F636" s="195" t="s">
        <v>834</v>
      </c>
      <c r="G636" s="195"/>
      <c r="H636" s="195"/>
      <c r="I636" s="195"/>
      <c r="J636" s="130"/>
      <c r="K636" s="131">
        <v>42.426</v>
      </c>
      <c r="L636" s="130"/>
      <c r="M636" s="130"/>
      <c r="N636" s="130"/>
      <c r="O636" s="130"/>
      <c r="P636" s="130"/>
      <c r="Q636" s="130"/>
      <c r="R636" s="130"/>
      <c r="S636" s="132"/>
      <c r="T636" s="133"/>
      <c r="U636" s="130"/>
      <c r="V636" s="130"/>
      <c r="W636" s="130"/>
      <c r="X636" s="130"/>
      <c r="Y636" s="130"/>
      <c r="Z636" s="130"/>
      <c r="AA636" s="134"/>
      <c r="AT636" s="135" t="s">
        <v>163</v>
      </c>
      <c r="AU636" s="135" t="s">
        <v>74</v>
      </c>
      <c r="AV636" s="135" t="s">
        <v>74</v>
      </c>
      <c r="AW636" s="135" t="s">
        <v>129</v>
      </c>
      <c r="AX636" s="135" t="s">
        <v>17</v>
      </c>
      <c r="AY636" s="135" t="s">
        <v>153</v>
      </c>
    </row>
    <row r="637" spans="2:51" s="6" customFormat="1" ht="15.75" customHeight="1">
      <c r="B637" s="129"/>
      <c r="C637" s="130"/>
      <c r="D637" s="130"/>
      <c r="E637" s="130"/>
      <c r="F637" s="195" t="s">
        <v>835</v>
      </c>
      <c r="G637" s="195"/>
      <c r="H637" s="195"/>
      <c r="I637" s="195"/>
      <c r="J637" s="130"/>
      <c r="K637" s="131">
        <v>93.76</v>
      </c>
      <c r="L637" s="130"/>
      <c r="M637" s="130"/>
      <c r="N637" s="130"/>
      <c r="O637" s="130"/>
      <c r="P637" s="130"/>
      <c r="Q637" s="130"/>
      <c r="R637" s="130"/>
      <c r="S637" s="132"/>
      <c r="T637" s="133"/>
      <c r="U637" s="130"/>
      <c r="V637" s="130"/>
      <c r="W637" s="130"/>
      <c r="X637" s="130"/>
      <c r="Y637" s="130"/>
      <c r="Z637" s="130"/>
      <c r="AA637" s="134"/>
      <c r="AT637" s="135" t="s">
        <v>163</v>
      </c>
      <c r="AU637" s="135" t="s">
        <v>74</v>
      </c>
      <c r="AV637" s="135" t="s">
        <v>74</v>
      </c>
      <c r="AW637" s="135" t="s">
        <v>129</v>
      </c>
      <c r="AX637" s="135" t="s">
        <v>66</v>
      </c>
      <c r="AY637" s="135" t="s">
        <v>153</v>
      </c>
    </row>
    <row r="638" spans="2:51" s="6" customFormat="1" ht="15.75" customHeight="1">
      <c r="B638" s="129"/>
      <c r="C638" s="130"/>
      <c r="D638" s="130"/>
      <c r="E638" s="130"/>
      <c r="F638" s="195" t="s">
        <v>836</v>
      </c>
      <c r="G638" s="195"/>
      <c r="H638" s="195"/>
      <c r="I638" s="195"/>
      <c r="J638" s="130"/>
      <c r="K638" s="131">
        <v>4.089</v>
      </c>
      <c r="L638" s="130"/>
      <c r="M638" s="130"/>
      <c r="N638" s="130"/>
      <c r="O638" s="130"/>
      <c r="P638" s="130"/>
      <c r="Q638" s="130"/>
      <c r="R638" s="130"/>
      <c r="S638" s="132"/>
      <c r="T638" s="133"/>
      <c r="U638" s="130"/>
      <c r="V638" s="130"/>
      <c r="W638" s="130"/>
      <c r="X638" s="130"/>
      <c r="Y638" s="130"/>
      <c r="Z638" s="130"/>
      <c r="AA638" s="134"/>
      <c r="AT638" s="135" t="s">
        <v>163</v>
      </c>
      <c r="AU638" s="135" t="s">
        <v>74</v>
      </c>
      <c r="AV638" s="135" t="s">
        <v>74</v>
      </c>
      <c r="AW638" s="135" t="s">
        <v>129</v>
      </c>
      <c r="AX638" s="135" t="s">
        <v>66</v>
      </c>
      <c r="AY638" s="135" t="s">
        <v>153</v>
      </c>
    </row>
    <row r="639" spans="2:51" s="6" customFormat="1" ht="15.75" customHeight="1">
      <c r="B639" s="136"/>
      <c r="C639" s="137"/>
      <c r="D639" s="137"/>
      <c r="E639" s="137"/>
      <c r="F639" s="196" t="s">
        <v>169</v>
      </c>
      <c r="G639" s="196"/>
      <c r="H639" s="196"/>
      <c r="I639" s="196"/>
      <c r="J639" s="137"/>
      <c r="K639" s="138">
        <v>140.275</v>
      </c>
      <c r="L639" s="137"/>
      <c r="M639" s="137"/>
      <c r="N639" s="137"/>
      <c r="O639" s="137"/>
      <c r="P639" s="137"/>
      <c r="Q639" s="137"/>
      <c r="R639" s="137"/>
      <c r="S639" s="139"/>
      <c r="T639" s="140"/>
      <c r="U639" s="137"/>
      <c r="V639" s="137"/>
      <c r="W639" s="137"/>
      <c r="X639" s="137"/>
      <c r="Y639" s="137"/>
      <c r="Z639" s="137"/>
      <c r="AA639" s="141"/>
      <c r="AT639" s="142" t="s">
        <v>163</v>
      </c>
      <c r="AU639" s="142" t="s">
        <v>74</v>
      </c>
      <c r="AV639" s="142" t="s">
        <v>158</v>
      </c>
      <c r="AW639" s="142" t="s">
        <v>129</v>
      </c>
      <c r="AX639" s="142" t="s">
        <v>66</v>
      </c>
      <c r="AY639" s="142" t="s">
        <v>153</v>
      </c>
    </row>
    <row r="640" spans="2:65" s="6" customFormat="1" ht="27" customHeight="1">
      <c r="B640" s="21"/>
      <c r="C640" s="112" t="s">
        <v>837</v>
      </c>
      <c r="D640" s="112" t="s">
        <v>154</v>
      </c>
      <c r="E640" s="113" t="s">
        <v>838</v>
      </c>
      <c r="F640" s="190" t="s">
        <v>839</v>
      </c>
      <c r="G640" s="190"/>
      <c r="H640" s="190"/>
      <c r="I640" s="190"/>
      <c r="J640" s="115" t="s">
        <v>120</v>
      </c>
      <c r="K640" s="116">
        <v>2365.561</v>
      </c>
      <c r="L640" s="191"/>
      <c r="M640" s="191"/>
      <c r="N640" s="192">
        <f>ROUND($L$640*$K$640,2)</f>
        <v>0</v>
      </c>
      <c r="O640" s="192"/>
      <c r="P640" s="192"/>
      <c r="Q640" s="192"/>
      <c r="R640" s="114" t="s">
        <v>157</v>
      </c>
      <c r="S640" s="40"/>
      <c r="T640" s="117"/>
      <c r="U640" s="118" t="s">
        <v>36</v>
      </c>
      <c r="V640" s="22"/>
      <c r="W640" s="22"/>
      <c r="X640" s="119">
        <v>0</v>
      </c>
      <c r="Y640" s="119">
        <f>$X$640*$K$640</f>
        <v>0</v>
      </c>
      <c r="Z640" s="119">
        <v>0</v>
      </c>
      <c r="AA640" s="120">
        <f>$Z$640*$K$640</f>
        <v>0</v>
      </c>
      <c r="AR640" s="74" t="s">
        <v>158</v>
      </c>
      <c r="AT640" s="74" t="s">
        <v>154</v>
      </c>
      <c r="AU640" s="74" t="s">
        <v>74</v>
      </c>
      <c r="AY640" s="6" t="s">
        <v>153</v>
      </c>
      <c r="BE640" s="121">
        <f>IF($U$640="základní",$N$640,0)</f>
        <v>0</v>
      </c>
      <c r="BF640" s="121">
        <f>IF($U$640="snížená",$N$640,0)</f>
        <v>0</v>
      </c>
      <c r="BG640" s="121">
        <f>IF($U$640="zákl. přenesená",$N$640,0)</f>
        <v>0</v>
      </c>
      <c r="BH640" s="121">
        <f>IF($U$640="sníž. přenesená",$N$640,0)</f>
        <v>0</v>
      </c>
      <c r="BI640" s="121">
        <f>IF($U$640="nulová",$N$640,0)</f>
        <v>0</v>
      </c>
      <c r="BJ640" s="74" t="s">
        <v>17</v>
      </c>
      <c r="BK640" s="121">
        <f>ROUND($L$640*$K$640,2)</f>
        <v>0</v>
      </c>
      <c r="BL640" s="74" t="s">
        <v>158</v>
      </c>
      <c r="BM640" s="74" t="s">
        <v>840</v>
      </c>
    </row>
    <row r="641" spans="2:47" s="6" customFormat="1" ht="16.5" customHeight="1">
      <c r="B641" s="21"/>
      <c r="C641" s="22"/>
      <c r="D641" s="22"/>
      <c r="E641" s="22"/>
      <c r="F641" s="193" t="s">
        <v>841</v>
      </c>
      <c r="G641" s="193"/>
      <c r="H641" s="193"/>
      <c r="I641" s="193"/>
      <c r="J641" s="193"/>
      <c r="K641" s="193"/>
      <c r="L641" s="193"/>
      <c r="M641" s="193"/>
      <c r="N641" s="193"/>
      <c r="O641" s="193"/>
      <c r="P641" s="193"/>
      <c r="Q641" s="193"/>
      <c r="R641" s="193"/>
      <c r="S641" s="40"/>
      <c r="T641" s="122"/>
      <c r="U641" s="22"/>
      <c r="V641" s="22"/>
      <c r="W641" s="22"/>
      <c r="X641" s="22"/>
      <c r="Y641" s="22"/>
      <c r="Z641" s="22"/>
      <c r="AA641" s="49"/>
      <c r="AT641" s="6" t="s">
        <v>161</v>
      </c>
      <c r="AU641" s="6" t="s">
        <v>74</v>
      </c>
    </row>
    <row r="642" spans="2:51" s="6" customFormat="1" ht="15.75" customHeight="1">
      <c r="B642" s="129"/>
      <c r="C642" s="130"/>
      <c r="D642" s="130"/>
      <c r="E642" s="130"/>
      <c r="F642" s="195"/>
      <c r="G642" s="195"/>
      <c r="H642" s="195"/>
      <c r="I642" s="195"/>
      <c r="J642" s="130"/>
      <c r="K642" s="131">
        <v>0</v>
      </c>
      <c r="L642" s="130"/>
      <c r="M642" s="130"/>
      <c r="N642" s="130"/>
      <c r="O642" s="130"/>
      <c r="P642" s="130"/>
      <c r="Q642" s="130"/>
      <c r="R642" s="130"/>
      <c r="S642" s="132"/>
      <c r="T642" s="133"/>
      <c r="U642" s="130"/>
      <c r="V642" s="130"/>
      <c r="W642" s="130"/>
      <c r="X642" s="130"/>
      <c r="Y642" s="130"/>
      <c r="Z642" s="130"/>
      <c r="AA642" s="134"/>
      <c r="AT642" s="135" t="s">
        <v>163</v>
      </c>
      <c r="AU642" s="135" t="s">
        <v>74</v>
      </c>
      <c r="AV642" s="135" t="s">
        <v>74</v>
      </c>
      <c r="AW642" s="135" t="s">
        <v>129</v>
      </c>
      <c r="AX642" s="135" t="s">
        <v>66</v>
      </c>
      <c r="AY642" s="135" t="s">
        <v>153</v>
      </c>
    </row>
    <row r="643" spans="2:51" s="6" customFormat="1" ht="15.75" customHeight="1">
      <c r="B643" s="129"/>
      <c r="C643" s="130"/>
      <c r="D643" s="130"/>
      <c r="E643" s="130"/>
      <c r="F643" s="195" t="s">
        <v>842</v>
      </c>
      <c r="G643" s="195"/>
      <c r="H643" s="195"/>
      <c r="I643" s="195"/>
      <c r="J643" s="130"/>
      <c r="K643" s="131">
        <v>36.797</v>
      </c>
      <c r="L643" s="130"/>
      <c r="M643" s="130"/>
      <c r="N643" s="130"/>
      <c r="O643" s="130"/>
      <c r="P643" s="130"/>
      <c r="Q643" s="130"/>
      <c r="R643" s="130"/>
      <c r="S643" s="132"/>
      <c r="T643" s="133"/>
      <c r="U643" s="130"/>
      <c r="V643" s="130"/>
      <c r="W643" s="130"/>
      <c r="X643" s="130"/>
      <c r="Y643" s="130"/>
      <c r="Z643" s="130"/>
      <c r="AA643" s="134"/>
      <c r="AT643" s="135" t="s">
        <v>163</v>
      </c>
      <c r="AU643" s="135" t="s">
        <v>74</v>
      </c>
      <c r="AV643" s="135" t="s">
        <v>74</v>
      </c>
      <c r="AW643" s="135" t="s">
        <v>129</v>
      </c>
      <c r="AX643" s="135" t="s">
        <v>66</v>
      </c>
      <c r="AY643" s="135" t="s">
        <v>153</v>
      </c>
    </row>
    <row r="644" spans="2:51" s="6" customFormat="1" ht="15.75" customHeight="1">
      <c r="B644" s="129"/>
      <c r="C644" s="130"/>
      <c r="D644" s="130"/>
      <c r="E644" s="130"/>
      <c r="F644" s="195" t="s">
        <v>843</v>
      </c>
      <c r="G644" s="195"/>
      <c r="H644" s="195"/>
      <c r="I644" s="195"/>
      <c r="J644" s="130"/>
      <c r="K644" s="131">
        <v>843.84</v>
      </c>
      <c r="L644" s="130"/>
      <c r="M644" s="130"/>
      <c r="N644" s="130"/>
      <c r="O644" s="130"/>
      <c r="P644" s="130"/>
      <c r="Q644" s="130"/>
      <c r="R644" s="130"/>
      <c r="S644" s="132"/>
      <c r="T644" s="133"/>
      <c r="U644" s="130"/>
      <c r="V644" s="130"/>
      <c r="W644" s="130"/>
      <c r="X644" s="130"/>
      <c r="Y644" s="130"/>
      <c r="Z644" s="130"/>
      <c r="AA644" s="134"/>
      <c r="AT644" s="135" t="s">
        <v>163</v>
      </c>
      <c r="AU644" s="135" t="s">
        <v>74</v>
      </c>
      <c r="AV644" s="135" t="s">
        <v>74</v>
      </c>
      <c r="AW644" s="135" t="s">
        <v>129</v>
      </c>
      <c r="AX644" s="135" t="s">
        <v>66</v>
      </c>
      <c r="AY644" s="135" t="s">
        <v>153</v>
      </c>
    </row>
    <row r="645" spans="2:51" s="6" customFormat="1" ht="15.75" customHeight="1">
      <c r="B645" s="129"/>
      <c r="C645" s="130"/>
      <c r="D645" s="130"/>
      <c r="E645" s="130"/>
      <c r="F645" s="195" t="s">
        <v>844</v>
      </c>
      <c r="G645" s="195"/>
      <c r="H645" s="195"/>
      <c r="I645" s="195"/>
      <c r="J645" s="130"/>
      <c r="K645" s="131">
        <v>1484.924</v>
      </c>
      <c r="L645" s="130"/>
      <c r="M645" s="130"/>
      <c r="N645" s="130"/>
      <c r="O645" s="130"/>
      <c r="P645" s="130"/>
      <c r="Q645" s="130"/>
      <c r="R645" s="130"/>
      <c r="S645" s="132"/>
      <c r="T645" s="133"/>
      <c r="U645" s="130"/>
      <c r="V645" s="130"/>
      <c r="W645" s="130"/>
      <c r="X645" s="130"/>
      <c r="Y645" s="130"/>
      <c r="Z645" s="130"/>
      <c r="AA645" s="134"/>
      <c r="AT645" s="135" t="s">
        <v>163</v>
      </c>
      <c r="AU645" s="135" t="s">
        <v>74</v>
      </c>
      <c r="AV645" s="135" t="s">
        <v>74</v>
      </c>
      <c r="AW645" s="135" t="s">
        <v>129</v>
      </c>
      <c r="AX645" s="135" t="s">
        <v>66</v>
      </c>
      <c r="AY645" s="135" t="s">
        <v>153</v>
      </c>
    </row>
    <row r="646" spans="2:51" s="6" customFormat="1" ht="15.75" customHeight="1">
      <c r="B646" s="136"/>
      <c r="C646" s="137"/>
      <c r="D646" s="137"/>
      <c r="E646" s="137"/>
      <c r="F646" s="196" t="s">
        <v>169</v>
      </c>
      <c r="G646" s="196"/>
      <c r="H646" s="196"/>
      <c r="I646" s="196"/>
      <c r="J646" s="137"/>
      <c r="K646" s="138">
        <v>2365.561</v>
      </c>
      <c r="L646" s="137"/>
      <c r="M646" s="137"/>
      <c r="N646" s="137"/>
      <c r="O646" s="137"/>
      <c r="P646" s="137"/>
      <c r="Q646" s="137"/>
      <c r="R646" s="137"/>
      <c r="S646" s="139"/>
      <c r="T646" s="140"/>
      <c r="U646" s="137"/>
      <c r="V646" s="137"/>
      <c r="W646" s="137"/>
      <c r="X646" s="137"/>
      <c r="Y646" s="137"/>
      <c r="Z646" s="137"/>
      <c r="AA646" s="141"/>
      <c r="AT646" s="142" t="s">
        <v>163</v>
      </c>
      <c r="AU646" s="142" t="s">
        <v>74</v>
      </c>
      <c r="AV646" s="142" t="s">
        <v>158</v>
      </c>
      <c r="AW646" s="142" t="s">
        <v>129</v>
      </c>
      <c r="AX646" s="142" t="s">
        <v>17</v>
      </c>
      <c r="AY646" s="142" t="s">
        <v>153</v>
      </c>
    </row>
    <row r="647" spans="2:65" s="6" customFormat="1" ht="27" customHeight="1">
      <c r="B647" s="21"/>
      <c r="C647" s="112" t="s">
        <v>845</v>
      </c>
      <c r="D647" s="112" t="s">
        <v>154</v>
      </c>
      <c r="E647" s="113" t="s">
        <v>846</v>
      </c>
      <c r="F647" s="190" t="s">
        <v>847</v>
      </c>
      <c r="G647" s="190"/>
      <c r="H647" s="190"/>
      <c r="I647" s="190"/>
      <c r="J647" s="115" t="s">
        <v>120</v>
      </c>
      <c r="K647" s="116">
        <v>208.775</v>
      </c>
      <c r="L647" s="191"/>
      <c r="M647" s="191"/>
      <c r="N647" s="192">
        <f>ROUND($L$647*$K$647,2)</f>
        <v>0</v>
      </c>
      <c r="O647" s="192"/>
      <c r="P647" s="192"/>
      <c r="Q647" s="192"/>
      <c r="R647" s="114" t="s">
        <v>157</v>
      </c>
      <c r="S647" s="40"/>
      <c r="T647" s="117"/>
      <c r="U647" s="118" t="s">
        <v>36</v>
      </c>
      <c r="V647" s="22"/>
      <c r="W647" s="22"/>
      <c r="X647" s="119">
        <v>0</v>
      </c>
      <c r="Y647" s="119">
        <f>$X$647*$K$647</f>
        <v>0</v>
      </c>
      <c r="Z647" s="119">
        <v>0</v>
      </c>
      <c r="AA647" s="120">
        <f>$Z$647*$K$647</f>
        <v>0</v>
      </c>
      <c r="AR647" s="74" t="s">
        <v>158</v>
      </c>
      <c r="AT647" s="74" t="s">
        <v>154</v>
      </c>
      <c r="AU647" s="74" t="s">
        <v>74</v>
      </c>
      <c r="AY647" s="6" t="s">
        <v>153</v>
      </c>
      <c r="BE647" s="121">
        <f>IF($U$647="základní",$N$647,0)</f>
        <v>0</v>
      </c>
      <c r="BF647" s="121">
        <f>IF($U$647="snížená",$N$647,0)</f>
        <v>0</v>
      </c>
      <c r="BG647" s="121">
        <f>IF($U$647="zákl. přenesená",$N$647,0)</f>
        <v>0</v>
      </c>
      <c r="BH647" s="121">
        <f>IF($U$647="sníž. přenesená",$N$647,0)</f>
        <v>0</v>
      </c>
      <c r="BI647" s="121">
        <f>IF($U$647="nulová",$N$647,0)</f>
        <v>0</v>
      </c>
      <c r="BJ647" s="74" t="s">
        <v>17</v>
      </c>
      <c r="BK647" s="121">
        <f>ROUND($L$647*$K$647,2)</f>
        <v>0</v>
      </c>
      <c r="BL647" s="74" t="s">
        <v>158</v>
      </c>
      <c r="BM647" s="74" t="s">
        <v>848</v>
      </c>
    </row>
    <row r="648" spans="2:47" s="6" customFormat="1" ht="16.5" customHeight="1">
      <c r="B648" s="21"/>
      <c r="C648" s="22"/>
      <c r="D648" s="22"/>
      <c r="E648" s="22"/>
      <c r="F648" s="193" t="s">
        <v>849</v>
      </c>
      <c r="G648" s="193"/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40"/>
      <c r="T648" s="122"/>
      <c r="U648" s="22"/>
      <c r="V648" s="22"/>
      <c r="W648" s="22"/>
      <c r="X648" s="22"/>
      <c r="Y648" s="22"/>
      <c r="Z648" s="22"/>
      <c r="AA648" s="49"/>
      <c r="AT648" s="6" t="s">
        <v>161</v>
      </c>
      <c r="AU648" s="6" t="s">
        <v>74</v>
      </c>
    </row>
    <row r="649" spans="2:65" s="6" customFormat="1" ht="27" customHeight="1">
      <c r="B649" s="21"/>
      <c r="C649" s="112" t="s">
        <v>23</v>
      </c>
      <c r="D649" s="112" t="s">
        <v>154</v>
      </c>
      <c r="E649" s="113" t="s">
        <v>850</v>
      </c>
      <c r="F649" s="190" t="s">
        <v>851</v>
      </c>
      <c r="G649" s="190"/>
      <c r="H649" s="190"/>
      <c r="I649" s="190"/>
      <c r="J649" s="115" t="s">
        <v>120</v>
      </c>
      <c r="K649" s="116">
        <v>616.401</v>
      </c>
      <c r="L649" s="191"/>
      <c r="M649" s="191"/>
      <c r="N649" s="192">
        <f>ROUND($L$649*$K$649,2)</f>
        <v>0</v>
      </c>
      <c r="O649" s="192"/>
      <c r="P649" s="192"/>
      <c r="Q649" s="192"/>
      <c r="R649" s="114" t="s">
        <v>157</v>
      </c>
      <c r="S649" s="40"/>
      <c r="T649" s="117"/>
      <c r="U649" s="118" t="s">
        <v>36</v>
      </c>
      <c r="V649" s="22"/>
      <c r="W649" s="22"/>
      <c r="X649" s="119">
        <v>0</v>
      </c>
      <c r="Y649" s="119">
        <f>$X$649*$K$649</f>
        <v>0</v>
      </c>
      <c r="Z649" s="119">
        <v>0</v>
      </c>
      <c r="AA649" s="120">
        <f>$Z$649*$K$649</f>
        <v>0</v>
      </c>
      <c r="AR649" s="74" t="s">
        <v>158</v>
      </c>
      <c r="AT649" s="74" t="s">
        <v>154</v>
      </c>
      <c r="AU649" s="74" t="s">
        <v>74</v>
      </c>
      <c r="AY649" s="6" t="s">
        <v>153</v>
      </c>
      <c r="BE649" s="121">
        <f>IF($U$649="základní",$N$649,0)</f>
        <v>0</v>
      </c>
      <c r="BF649" s="121">
        <f>IF($U$649="snížená",$N$649,0)</f>
        <v>0</v>
      </c>
      <c r="BG649" s="121">
        <f>IF($U$649="zákl. přenesená",$N$649,0)</f>
        <v>0</v>
      </c>
      <c r="BH649" s="121">
        <f>IF($U$649="sníž. přenesená",$N$649,0)</f>
        <v>0</v>
      </c>
      <c r="BI649" s="121">
        <f>IF($U$649="nulová",$N$649,0)</f>
        <v>0</v>
      </c>
      <c r="BJ649" s="74" t="s">
        <v>17</v>
      </c>
      <c r="BK649" s="121">
        <f>ROUND($L$649*$K$649,2)</f>
        <v>0</v>
      </c>
      <c r="BL649" s="74" t="s">
        <v>158</v>
      </c>
      <c r="BM649" s="74" t="s">
        <v>852</v>
      </c>
    </row>
    <row r="650" spans="2:47" s="6" customFormat="1" ht="16.5" customHeight="1">
      <c r="B650" s="21"/>
      <c r="C650" s="22"/>
      <c r="D650" s="22"/>
      <c r="E650" s="22"/>
      <c r="F650" s="193" t="s">
        <v>841</v>
      </c>
      <c r="G650" s="193"/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40"/>
      <c r="T650" s="122"/>
      <c r="U650" s="22"/>
      <c r="V650" s="22"/>
      <c r="W650" s="22"/>
      <c r="X650" s="22"/>
      <c r="Y650" s="22"/>
      <c r="Z650" s="22"/>
      <c r="AA650" s="49"/>
      <c r="AT650" s="6" t="s">
        <v>161</v>
      </c>
      <c r="AU650" s="6" t="s">
        <v>74</v>
      </c>
    </row>
    <row r="651" spans="2:51" s="6" customFormat="1" ht="15.75" customHeight="1">
      <c r="B651" s="129"/>
      <c r="C651" s="130"/>
      <c r="D651" s="130"/>
      <c r="E651" s="130"/>
      <c r="F651" s="195" t="s">
        <v>853</v>
      </c>
      <c r="G651" s="195"/>
      <c r="H651" s="195"/>
      <c r="I651" s="195"/>
      <c r="J651" s="130"/>
      <c r="K651" s="131">
        <v>616.401</v>
      </c>
      <c r="L651" s="130"/>
      <c r="M651" s="130"/>
      <c r="N651" s="130"/>
      <c r="O651" s="130"/>
      <c r="P651" s="130"/>
      <c r="Q651" s="130"/>
      <c r="R651" s="130"/>
      <c r="S651" s="132"/>
      <c r="T651" s="133"/>
      <c r="U651" s="130"/>
      <c r="V651" s="130"/>
      <c r="W651" s="130"/>
      <c r="X651" s="130"/>
      <c r="Y651" s="130"/>
      <c r="Z651" s="130"/>
      <c r="AA651" s="134"/>
      <c r="AT651" s="135" t="s">
        <v>163</v>
      </c>
      <c r="AU651" s="135" t="s">
        <v>74</v>
      </c>
      <c r="AV651" s="135" t="s">
        <v>74</v>
      </c>
      <c r="AW651" s="135" t="s">
        <v>129</v>
      </c>
      <c r="AX651" s="135" t="s">
        <v>17</v>
      </c>
      <c r="AY651" s="135" t="s">
        <v>153</v>
      </c>
    </row>
    <row r="652" spans="2:65" s="6" customFormat="1" ht="27" customHeight="1">
      <c r="B652" s="21"/>
      <c r="C652" s="112" t="s">
        <v>854</v>
      </c>
      <c r="D652" s="112" t="s">
        <v>154</v>
      </c>
      <c r="E652" s="113" t="s">
        <v>855</v>
      </c>
      <c r="F652" s="190" t="s">
        <v>856</v>
      </c>
      <c r="G652" s="190"/>
      <c r="H652" s="190"/>
      <c r="I652" s="190"/>
      <c r="J652" s="115" t="s">
        <v>120</v>
      </c>
      <c r="K652" s="116">
        <v>68.489</v>
      </c>
      <c r="L652" s="191"/>
      <c r="M652" s="191"/>
      <c r="N652" s="192">
        <f>ROUND($L$652*$K$652,2)</f>
        <v>0</v>
      </c>
      <c r="O652" s="192"/>
      <c r="P652" s="192"/>
      <c r="Q652" s="192"/>
      <c r="R652" s="114" t="s">
        <v>157</v>
      </c>
      <c r="S652" s="40"/>
      <c r="T652" s="117"/>
      <c r="U652" s="118" t="s">
        <v>36</v>
      </c>
      <c r="V652" s="22"/>
      <c r="W652" s="22"/>
      <c r="X652" s="119">
        <v>0</v>
      </c>
      <c r="Y652" s="119">
        <f>$X$652*$K$652</f>
        <v>0</v>
      </c>
      <c r="Z652" s="119">
        <v>0</v>
      </c>
      <c r="AA652" s="120">
        <f>$Z$652*$K$652</f>
        <v>0</v>
      </c>
      <c r="AR652" s="74" t="s">
        <v>158</v>
      </c>
      <c r="AT652" s="74" t="s">
        <v>154</v>
      </c>
      <c r="AU652" s="74" t="s">
        <v>74</v>
      </c>
      <c r="AY652" s="6" t="s">
        <v>153</v>
      </c>
      <c r="BE652" s="121">
        <f>IF($U$652="základní",$N$652,0)</f>
        <v>0</v>
      </c>
      <c r="BF652" s="121">
        <f>IF($U$652="snížená",$N$652,0)</f>
        <v>0</v>
      </c>
      <c r="BG652" s="121">
        <f>IF($U$652="zákl. přenesená",$N$652,0)</f>
        <v>0</v>
      </c>
      <c r="BH652" s="121">
        <f>IF($U$652="sníž. přenesená",$N$652,0)</f>
        <v>0</v>
      </c>
      <c r="BI652" s="121">
        <f>IF($U$652="nulová",$N$652,0)</f>
        <v>0</v>
      </c>
      <c r="BJ652" s="74" t="s">
        <v>17</v>
      </c>
      <c r="BK652" s="121">
        <f>ROUND($L$652*$K$652,2)</f>
        <v>0</v>
      </c>
      <c r="BL652" s="74" t="s">
        <v>158</v>
      </c>
      <c r="BM652" s="74" t="s">
        <v>857</v>
      </c>
    </row>
    <row r="653" spans="2:47" s="6" customFormat="1" ht="16.5" customHeight="1">
      <c r="B653" s="21"/>
      <c r="C653" s="22"/>
      <c r="D653" s="22"/>
      <c r="E653" s="22"/>
      <c r="F653" s="193" t="s">
        <v>858</v>
      </c>
      <c r="G653" s="193"/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40"/>
      <c r="T653" s="122"/>
      <c r="U653" s="22"/>
      <c r="V653" s="22"/>
      <c r="W653" s="22"/>
      <c r="X653" s="22"/>
      <c r="Y653" s="22"/>
      <c r="Z653" s="22"/>
      <c r="AA653" s="49"/>
      <c r="AT653" s="6" t="s">
        <v>161</v>
      </c>
      <c r="AU653" s="6" t="s">
        <v>74</v>
      </c>
    </row>
    <row r="654" spans="2:51" s="6" customFormat="1" ht="15.75" customHeight="1">
      <c r="B654" s="129"/>
      <c r="C654" s="130"/>
      <c r="D654" s="130"/>
      <c r="E654" s="130"/>
      <c r="F654" s="195" t="s">
        <v>119</v>
      </c>
      <c r="G654" s="195"/>
      <c r="H654" s="195"/>
      <c r="I654" s="195"/>
      <c r="J654" s="130"/>
      <c r="K654" s="131">
        <v>68.489</v>
      </c>
      <c r="L654" s="130"/>
      <c r="M654" s="130"/>
      <c r="N654" s="130"/>
      <c r="O654" s="130"/>
      <c r="P654" s="130"/>
      <c r="Q654" s="130"/>
      <c r="R654" s="130"/>
      <c r="S654" s="132"/>
      <c r="T654" s="133"/>
      <c r="U654" s="130"/>
      <c r="V654" s="130"/>
      <c r="W654" s="130"/>
      <c r="X654" s="130"/>
      <c r="Y654" s="130"/>
      <c r="Z654" s="130"/>
      <c r="AA654" s="134"/>
      <c r="AT654" s="135" t="s">
        <v>163</v>
      </c>
      <c r="AU654" s="135" t="s">
        <v>74</v>
      </c>
      <c r="AV654" s="135" t="s">
        <v>74</v>
      </c>
      <c r="AW654" s="135" t="s">
        <v>129</v>
      </c>
      <c r="AX654" s="135" t="s">
        <v>17</v>
      </c>
      <c r="AY654" s="135" t="s">
        <v>153</v>
      </c>
    </row>
    <row r="655" spans="2:65" s="6" customFormat="1" ht="27" customHeight="1">
      <c r="B655" s="21"/>
      <c r="C655" s="112" t="s">
        <v>859</v>
      </c>
      <c r="D655" s="112" t="s">
        <v>154</v>
      </c>
      <c r="E655" s="113" t="s">
        <v>860</v>
      </c>
      <c r="F655" s="190" t="s">
        <v>861</v>
      </c>
      <c r="G655" s="190"/>
      <c r="H655" s="190"/>
      <c r="I655" s="190"/>
      <c r="J655" s="115" t="s">
        <v>120</v>
      </c>
      <c r="K655" s="116">
        <v>42.426</v>
      </c>
      <c r="L655" s="191"/>
      <c r="M655" s="191"/>
      <c r="N655" s="192">
        <f>ROUND($L$655*$K$655,2)</f>
        <v>0</v>
      </c>
      <c r="O655" s="192"/>
      <c r="P655" s="192"/>
      <c r="Q655" s="192"/>
      <c r="R655" s="114" t="s">
        <v>157</v>
      </c>
      <c r="S655" s="40"/>
      <c r="T655" s="117"/>
      <c r="U655" s="118" t="s">
        <v>36</v>
      </c>
      <c r="V655" s="22"/>
      <c r="W655" s="22"/>
      <c r="X655" s="119">
        <v>0</v>
      </c>
      <c r="Y655" s="119">
        <f>$X$655*$K$655</f>
        <v>0</v>
      </c>
      <c r="Z655" s="119">
        <v>0</v>
      </c>
      <c r="AA655" s="120">
        <f>$Z$655*$K$655</f>
        <v>0</v>
      </c>
      <c r="AR655" s="74" t="s">
        <v>158</v>
      </c>
      <c r="AT655" s="74" t="s">
        <v>154</v>
      </c>
      <c r="AU655" s="74" t="s">
        <v>74</v>
      </c>
      <c r="AY655" s="6" t="s">
        <v>153</v>
      </c>
      <c r="BE655" s="121">
        <f>IF($U$655="základní",$N$655,0)</f>
        <v>0</v>
      </c>
      <c r="BF655" s="121">
        <f>IF($U$655="snížená",$N$655,0)</f>
        <v>0</v>
      </c>
      <c r="BG655" s="121">
        <f>IF($U$655="zákl. přenesená",$N$655,0)</f>
        <v>0</v>
      </c>
      <c r="BH655" s="121">
        <f>IF($U$655="sníž. přenesená",$N$655,0)</f>
        <v>0</v>
      </c>
      <c r="BI655" s="121">
        <f>IF($U$655="nulová",$N$655,0)</f>
        <v>0</v>
      </c>
      <c r="BJ655" s="74" t="s">
        <v>17</v>
      </c>
      <c r="BK655" s="121">
        <f>ROUND($L$655*$K$655,2)</f>
        <v>0</v>
      </c>
      <c r="BL655" s="74" t="s">
        <v>158</v>
      </c>
      <c r="BM655" s="74" t="s">
        <v>862</v>
      </c>
    </row>
    <row r="656" spans="2:47" s="6" customFormat="1" ht="16.5" customHeight="1">
      <c r="B656" s="21"/>
      <c r="C656" s="22"/>
      <c r="D656" s="22"/>
      <c r="E656" s="22"/>
      <c r="F656" s="193" t="s">
        <v>863</v>
      </c>
      <c r="G656" s="193"/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40"/>
      <c r="T656" s="122"/>
      <c r="U656" s="22"/>
      <c r="V656" s="22"/>
      <c r="W656" s="22"/>
      <c r="X656" s="22"/>
      <c r="Y656" s="22"/>
      <c r="Z656" s="22"/>
      <c r="AA656" s="49"/>
      <c r="AT656" s="6" t="s">
        <v>161</v>
      </c>
      <c r="AU656" s="6" t="s">
        <v>74</v>
      </c>
    </row>
    <row r="657" spans="2:51" s="6" customFormat="1" ht="15.75" customHeight="1">
      <c r="B657" s="129"/>
      <c r="C657" s="130"/>
      <c r="D657" s="130"/>
      <c r="E657" s="130"/>
      <c r="F657" s="195" t="s">
        <v>864</v>
      </c>
      <c r="G657" s="195"/>
      <c r="H657" s="195"/>
      <c r="I657" s="195"/>
      <c r="J657" s="130"/>
      <c r="K657" s="131">
        <v>42.426</v>
      </c>
      <c r="L657" s="130"/>
      <c r="M657" s="130"/>
      <c r="N657" s="130"/>
      <c r="O657" s="130"/>
      <c r="P657" s="130"/>
      <c r="Q657" s="130"/>
      <c r="R657" s="130"/>
      <c r="S657" s="132"/>
      <c r="T657" s="133"/>
      <c r="U657" s="130"/>
      <c r="V657" s="130"/>
      <c r="W657" s="130"/>
      <c r="X657" s="130"/>
      <c r="Y657" s="130"/>
      <c r="Z657" s="130"/>
      <c r="AA657" s="134"/>
      <c r="AT657" s="135" t="s">
        <v>163</v>
      </c>
      <c r="AU657" s="135" t="s">
        <v>74</v>
      </c>
      <c r="AV657" s="135" t="s">
        <v>74</v>
      </c>
      <c r="AW657" s="135" t="s">
        <v>129</v>
      </c>
      <c r="AX657" s="135" t="s">
        <v>17</v>
      </c>
      <c r="AY657" s="135" t="s">
        <v>153</v>
      </c>
    </row>
    <row r="658" spans="2:65" s="6" customFormat="1" ht="27" customHeight="1">
      <c r="B658" s="21"/>
      <c r="C658" s="112" t="s">
        <v>865</v>
      </c>
      <c r="D658" s="112" t="s">
        <v>154</v>
      </c>
      <c r="E658" s="113" t="s">
        <v>866</v>
      </c>
      <c r="F658" s="190" t="s">
        <v>867</v>
      </c>
      <c r="G658" s="190"/>
      <c r="H658" s="190"/>
      <c r="I658" s="190"/>
      <c r="J658" s="115" t="s">
        <v>120</v>
      </c>
      <c r="K658" s="116">
        <v>93.76</v>
      </c>
      <c r="L658" s="191"/>
      <c r="M658" s="191"/>
      <c r="N658" s="192">
        <f>ROUND($L$658*$K$658,2)</f>
        <v>0</v>
      </c>
      <c r="O658" s="192"/>
      <c r="P658" s="192"/>
      <c r="Q658" s="192"/>
      <c r="R658" s="114" t="s">
        <v>157</v>
      </c>
      <c r="S658" s="40"/>
      <c r="T658" s="117"/>
      <c r="U658" s="118" t="s">
        <v>36</v>
      </c>
      <c r="V658" s="22"/>
      <c r="W658" s="22"/>
      <c r="X658" s="119">
        <v>0</v>
      </c>
      <c r="Y658" s="119">
        <f>$X$658*$K$658</f>
        <v>0</v>
      </c>
      <c r="Z658" s="119">
        <v>0</v>
      </c>
      <c r="AA658" s="120">
        <f>$Z$658*$K$658</f>
        <v>0</v>
      </c>
      <c r="AR658" s="74" t="s">
        <v>158</v>
      </c>
      <c r="AT658" s="74" t="s">
        <v>154</v>
      </c>
      <c r="AU658" s="74" t="s">
        <v>74</v>
      </c>
      <c r="AY658" s="6" t="s">
        <v>153</v>
      </c>
      <c r="BE658" s="121">
        <f>IF($U$658="základní",$N$658,0)</f>
        <v>0</v>
      </c>
      <c r="BF658" s="121">
        <f>IF($U$658="snížená",$N$658,0)</f>
        <v>0</v>
      </c>
      <c r="BG658" s="121">
        <f>IF($U$658="zákl. přenesená",$N$658,0)</f>
        <v>0</v>
      </c>
      <c r="BH658" s="121">
        <f>IF($U$658="sníž. přenesená",$N$658,0)</f>
        <v>0</v>
      </c>
      <c r="BI658" s="121">
        <f>IF($U$658="nulová",$N$658,0)</f>
        <v>0</v>
      </c>
      <c r="BJ658" s="74" t="s">
        <v>17</v>
      </c>
      <c r="BK658" s="121">
        <f>ROUND($L$658*$K$658,2)</f>
        <v>0</v>
      </c>
      <c r="BL658" s="74" t="s">
        <v>158</v>
      </c>
      <c r="BM658" s="74" t="s">
        <v>868</v>
      </c>
    </row>
    <row r="659" spans="2:47" s="6" customFormat="1" ht="16.5" customHeight="1">
      <c r="B659" s="21"/>
      <c r="C659" s="22"/>
      <c r="D659" s="22"/>
      <c r="E659" s="22"/>
      <c r="F659" s="193" t="s">
        <v>869</v>
      </c>
      <c r="G659" s="193"/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40"/>
      <c r="T659" s="122"/>
      <c r="U659" s="22"/>
      <c r="V659" s="22"/>
      <c r="W659" s="22"/>
      <c r="X659" s="22"/>
      <c r="Y659" s="22"/>
      <c r="Z659" s="22"/>
      <c r="AA659" s="49"/>
      <c r="AT659" s="6" t="s">
        <v>161</v>
      </c>
      <c r="AU659" s="6" t="s">
        <v>74</v>
      </c>
    </row>
    <row r="660" spans="2:51" s="6" customFormat="1" ht="15.75" customHeight="1">
      <c r="B660" s="129"/>
      <c r="C660" s="130"/>
      <c r="D660" s="130"/>
      <c r="E660" s="130"/>
      <c r="F660" s="195" t="s">
        <v>835</v>
      </c>
      <c r="G660" s="195"/>
      <c r="H660" s="195"/>
      <c r="I660" s="195"/>
      <c r="J660" s="130"/>
      <c r="K660" s="131">
        <v>93.76</v>
      </c>
      <c r="L660" s="130"/>
      <c r="M660" s="130"/>
      <c r="N660" s="130"/>
      <c r="O660" s="130"/>
      <c r="P660" s="130"/>
      <c r="Q660" s="130"/>
      <c r="R660" s="130"/>
      <c r="S660" s="132"/>
      <c r="T660" s="133"/>
      <c r="U660" s="130"/>
      <c r="V660" s="130"/>
      <c r="W660" s="130"/>
      <c r="X660" s="130"/>
      <c r="Y660" s="130"/>
      <c r="Z660" s="130"/>
      <c r="AA660" s="134"/>
      <c r="AT660" s="135" t="s">
        <v>163</v>
      </c>
      <c r="AU660" s="135" t="s">
        <v>74</v>
      </c>
      <c r="AV660" s="135" t="s">
        <v>74</v>
      </c>
      <c r="AW660" s="135" t="s">
        <v>129</v>
      </c>
      <c r="AX660" s="135" t="s">
        <v>17</v>
      </c>
      <c r="AY660" s="135" t="s">
        <v>153</v>
      </c>
    </row>
    <row r="661" spans="2:65" s="6" customFormat="1" ht="27" customHeight="1">
      <c r="B661" s="21"/>
      <c r="C661" s="112" t="s">
        <v>870</v>
      </c>
      <c r="D661" s="112" t="s">
        <v>154</v>
      </c>
      <c r="E661" s="113" t="s">
        <v>871</v>
      </c>
      <c r="F661" s="190" t="s">
        <v>872</v>
      </c>
      <c r="G661" s="190"/>
      <c r="H661" s="190"/>
      <c r="I661" s="190"/>
      <c r="J661" s="115" t="s">
        <v>120</v>
      </c>
      <c r="K661" s="116">
        <v>451.195</v>
      </c>
      <c r="L661" s="191"/>
      <c r="M661" s="191"/>
      <c r="N661" s="192">
        <f>ROUND($L$661*$K$661,2)</f>
        <v>0</v>
      </c>
      <c r="O661" s="192"/>
      <c r="P661" s="192"/>
      <c r="Q661" s="192"/>
      <c r="R661" s="114" t="s">
        <v>157</v>
      </c>
      <c r="S661" s="40"/>
      <c r="T661" s="117"/>
      <c r="U661" s="118" t="s">
        <v>36</v>
      </c>
      <c r="V661" s="22"/>
      <c r="W661" s="22"/>
      <c r="X661" s="119">
        <v>0</v>
      </c>
      <c r="Y661" s="119">
        <f>$X$661*$K$661</f>
        <v>0</v>
      </c>
      <c r="Z661" s="119">
        <v>0</v>
      </c>
      <c r="AA661" s="120">
        <f>$Z$661*$K$661</f>
        <v>0</v>
      </c>
      <c r="AR661" s="74" t="s">
        <v>158</v>
      </c>
      <c r="AT661" s="74" t="s">
        <v>154</v>
      </c>
      <c r="AU661" s="74" t="s">
        <v>74</v>
      </c>
      <c r="AY661" s="6" t="s">
        <v>153</v>
      </c>
      <c r="BE661" s="121">
        <f>IF($U$661="základní",$N$661,0)</f>
        <v>0</v>
      </c>
      <c r="BF661" s="121">
        <f>IF($U$661="snížená",$N$661,0)</f>
        <v>0</v>
      </c>
      <c r="BG661" s="121">
        <f>IF($U$661="zákl. přenesená",$N$661,0)</f>
        <v>0</v>
      </c>
      <c r="BH661" s="121">
        <f>IF($U$661="sníž. přenesená",$N$661,0)</f>
        <v>0</v>
      </c>
      <c r="BI661" s="121">
        <f>IF($U$661="nulová",$N$661,0)</f>
        <v>0</v>
      </c>
      <c r="BJ661" s="74" t="s">
        <v>17</v>
      </c>
      <c r="BK661" s="121">
        <f>ROUND($L$661*$K$661,2)</f>
        <v>0</v>
      </c>
      <c r="BL661" s="74" t="s">
        <v>158</v>
      </c>
      <c r="BM661" s="74" t="s">
        <v>873</v>
      </c>
    </row>
    <row r="662" spans="2:47" s="6" customFormat="1" ht="16.5" customHeight="1">
      <c r="B662" s="21"/>
      <c r="C662" s="22"/>
      <c r="D662" s="22"/>
      <c r="E662" s="22"/>
      <c r="F662" s="193" t="s">
        <v>872</v>
      </c>
      <c r="G662" s="193"/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40"/>
      <c r="T662" s="122"/>
      <c r="U662" s="22"/>
      <c r="V662" s="22"/>
      <c r="W662" s="22"/>
      <c r="X662" s="22"/>
      <c r="Y662" s="22"/>
      <c r="Z662" s="22"/>
      <c r="AA662" s="49"/>
      <c r="AT662" s="6" t="s">
        <v>161</v>
      </c>
      <c r="AU662" s="6" t="s">
        <v>74</v>
      </c>
    </row>
    <row r="663" spans="2:63" s="101" customFormat="1" ht="30.75" customHeight="1">
      <c r="B663" s="102"/>
      <c r="C663" s="103"/>
      <c r="D663" s="111" t="s">
        <v>137</v>
      </c>
      <c r="E663" s="103"/>
      <c r="F663" s="103"/>
      <c r="G663" s="103"/>
      <c r="H663" s="103"/>
      <c r="I663" s="103"/>
      <c r="J663" s="103"/>
      <c r="K663" s="103"/>
      <c r="L663" s="103"/>
      <c r="M663" s="103"/>
      <c r="N663" s="189">
        <f>$BK$663</f>
        <v>0</v>
      </c>
      <c r="O663" s="189"/>
      <c r="P663" s="189"/>
      <c r="Q663" s="189"/>
      <c r="R663" s="103"/>
      <c r="S663" s="105"/>
      <c r="T663" s="106"/>
      <c r="U663" s="103"/>
      <c r="V663" s="103"/>
      <c r="W663" s="107">
        <f>SUM($W$664:$W$680)</f>
        <v>0</v>
      </c>
      <c r="X663" s="103"/>
      <c r="Y663" s="107">
        <f>SUM($Y$664:$Y$680)</f>
        <v>0</v>
      </c>
      <c r="Z663" s="103"/>
      <c r="AA663" s="108">
        <f>SUM($AA$664:$AA$680)</f>
        <v>0</v>
      </c>
      <c r="AR663" s="109" t="s">
        <v>158</v>
      </c>
      <c r="AT663" s="109" t="s">
        <v>65</v>
      </c>
      <c r="AU663" s="109" t="s">
        <v>17</v>
      </c>
      <c r="AY663" s="109" t="s">
        <v>153</v>
      </c>
      <c r="BK663" s="110">
        <f>SUM($BK$664:$BK$680)</f>
        <v>0</v>
      </c>
    </row>
    <row r="664" spans="2:65" s="6" customFormat="1" ht="15.75" customHeight="1">
      <c r="B664" s="21"/>
      <c r="C664" s="143" t="s">
        <v>874</v>
      </c>
      <c r="D664" s="143" t="s">
        <v>345</v>
      </c>
      <c r="E664" s="144" t="s">
        <v>17</v>
      </c>
      <c r="F664" s="197" t="s">
        <v>875</v>
      </c>
      <c r="G664" s="197"/>
      <c r="H664" s="197"/>
      <c r="I664" s="197"/>
      <c r="J664" s="145"/>
      <c r="K664" s="146">
        <v>1</v>
      </c>
      <c r="L664" s="198"/>
      <c r="M664" s="198"/>
      <c r="N664" s="199">
        <f>ROUND($L$664*$K$664,2)</f>
        <v>0</v>
      </c>
      <c r="O664" s="199"/>
      <c r="P664" s="199"/>
      <c r="Q664" s="199"/>
      <c r="R664" s="114"/>
      <c r="S664" s="40"/>
      <c r="T664" s="117"/>
      <c r="U664" s="118" t="s">
        <v>36</v>
      </c>
      <c r="V664" s="22"/>
      <c r="W664" s="22"/>
      <c r="X664" s="119">
        <v>0</v>
      </c>
      <c r="Y664" s="119">
        <f>$X$664*$K$664</f>
        <v>0</v>
      </c>
      <c r="Z664" s="119">
        <v>0</v>
      </c>
      <c r="AA664" s="120">
        <f>$Z$664*$K$664</f>
        <v>0</v>
      </c>
      <c r="AR664" s="74" t="s">
        <v>239</v>
      </c>
      <c r="AT664" s="74" t="s">
        <v>345</v>
      </c>
      <c r="AU664" s="74" t="s">
        <v>74</v>
      </c>
      <c r="AY664" s="6" t="s">
        <v>153</v>
      </c>
      <c r="BE664" s="121">
        <f>IF($U$664="základní",$N$664,0)</f>
        <v>0</v>
      </c>
      <c r="BF664" s="121">
        <f>IF($U$664="snížená",$N$664,0)</f>
        <v>0</v>
      </c>
      <c r="BG664" s="121">
        <f>IF($U$664="zákl. přenesená",$N$664,0)</f>
        <v>0</v>
      </c>
      <c r="BH664" s="121">
        <f>IF($U$664="sníž. přenesená",$N$664,0)</f>
        <v>0</v>
      </c>
      <c r="BI664" s="121">
        <f>IF($U$664="nulová",$N$664,0)</f>
        <v>0</v>
      </c>
      <c r="BJ664" s="74" t="s">
        <v>17</v>
      </c>
      <c r="BK664" s="121">
        <f>ROUND($L$664*$K$664,2)</f>
        <v>0</v>
      </c>
      <c r="BL664" s="74" t="s">
        <v>158</v>
      </c>
      <c r="BM664" s="74" t="s">
        <v>876</v>
      </c>
    </row>
    <row r="665" spans="2:47" s="6" customFormat="1" ht="16.5" customHeight="1">
      <c r="B665" s="21"/>
      <c r="C665" s="22"/>
      <c r="D665" s="22"/>
      <c r="E665" s="22"/>
      <c r="F665" s="193" t="s">
        <v>877</v>
      </c>
      <c r="G665" s="193"/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40"/>
      <c r="T665" s="122"/>
      <c r="U665" s="22"/>
      <c r="V665" s="22"/>
      <c r="W665" s="22"/>
      <c r="X665" s="22"/>
      <c r="Y665" s="22"/>
      <c r="Z665" s="22"/>
      <c r="AA665" s="49"/>
      <c r="AT665" s="6" t="s">
        <v>161</v>
      </c>
      <c r="AU665" s="6" t="s">
        <v>74</v>
      </c>
    </row>
    <row r="666" spans="2:65" s="6" customFormat="1" ht="15.75" customHeight="1">
      <c r="B666" s="21"/>
      <c r="C666" s="143" t="s">
        <v>878</v>
      </c>
      <c r="D666" s="143" t="s">
        <v>345</v>
      </c>
      <c r="E666" s="144" t="s">
        <v>74</v>
      </c>
      <c r="F666" s="197" t="s">
        <v>879</v>
      </c>
      <c r="G666" s="197"/>
      <c r="H666" s="197"/>
      <c r="I666" s="197"/>
      <c r="J666" s="145"/>
      <c r="K666" s="146">
        <v>1</v>
      </c>
      <c r="L666" s="198"/>
      <c r="M666" s="198"/>
      <c r="N666" s="199">
        <f>ROUND($L$666*$K$666,2)</f>
        <v>0</v>
      </c>
      <c r="O666" s="199"/>
      <c r="P666" s="199"/>
      <c r="Q666" s="199"/>
      <c r="R666" s="114"/>
      <c r="S666" s="40"/>
      <c r="T666" s="117"/>
      <c r="U666" s="118" t="s">
        <v>36</v>
      </c>
      <c r="V666" s="22"/>
      <c r="W666" s="22"/>
      <c r="X666" s="119">
        <v>0</v>
      </c>
      <c r="Y666" s="119">
        <f>$X$666*$K$666</f>
        <v>0</v>
      </c>
      <c r="Z666" s="119">
        <v>0</v>
      </c>
      <c r="AA666" s="120">
        <f>$Z$666*$K$666</f>
        <v>0</v>
      </c>
      <c r="AR666" s="74" t="s">
        <v>239</v>
      </c>
      <c r="AT666" s="74" t="s">
        <v>345</v>
      </c>
      <c r="AU666" s="74" t="s">
        <v>74</v>
      </c>
      <c r="AY666" s="6" t="s">
        <v>153</v>
      </c>
      <c r="BE666" s="121">
        <f>IF($U$666="základní",$N$666,0)</f>
        <v>0</v>
      </c>
      <c r="BF666" s="121">
        <f>IF($U$666="snížená",$N$666,0)</f>
        <v>0</v>
      </c>
      <c r="BG666" s="121">
        <f>IF($U$666="zákl. přenesená",$N$666,0)</f>
        <v>0</v>
      </c>
      <c r="BH666" s="121">
        <f>IF($U$666="sníž. přenesená",$N$666,0)</f>
        <v>0</v>
      </c>
      <c r="BI666" s="121">
        <f>IF($U$666="nulová",$N$666,0)</f>
        <v>0</v>
      </c>
      <c r="BJ666" s="74" t="s">
        <v>17</v>
      </c>
      <c r="BK666" s="121">
        <f>ROUND($L$666*$K$666,2)</f>
        <v>0</v>
      </c>
      <c r="BL666" s="74" t="s">
        <v>158</v>
      </c>
      <c r="BM666" s="74" t="s">
        <v>880</v>
      </c>
    </row>
    <row r="667" spans="2:47" s="6" customFormat="1" ht="16.5" customHeight="1">
      <c r="B667" s="21"/>
      <c r="C667" s="22"/>
      <c r="D667" s="22"/>
      <c r="E667" s="22"/>
      <c r="F667" s="193" t="s">
        <v>881</v>
      </c>
      <c r="G667" s="193"/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40"/>
      <c r="T667" s="122"/>
      <c r="U667" s="22"/>
      <c r="V667" s="22"/>
      <c r="W667" s="22"/>
      <c r="X667" s="22"/>
      <c r="Y667" s="22"/>
      <c r="Z667" s="22"/>
      <c r="AA667" s="49"/>
      <c r="AT667" s="6" t="s">
        <v>161</v>
      </c>
      <c r="AU667" s="6" t="s">
        <v>74</v>
      </c>
    </row>
    <row r="668" spans="2:65" s="6" customFormat="1" ht="15.75" customHeight="1">
      <c r="B668" s="21"/>
      <c r="C668" s="143" t="s">
        <v>882</v>
      </c>
      <c r="D668" s="143" t="s">
        <v>345</v>
      </c>
      <c r="E668" s="144" t="s">
        <v>92</v>
      </c>
      <c r="F668" s="197" t="s">
        <v>883</v>
      </c>
      <c r="G668" s="197"/>
      <c r="H668" s="197"/>
      <c r="I668" s="197"/>
      <c r="J668" s="145"/>
      <c r="K668" s="146">
        <v>1</v>
      </c>
      <c r="L668" s="198"/>
      <c r="M668" s="198"/>
      <c r="N668" s="199">
        <f>ROUND($L$668*$K$668,2)</f>
        <v>0</v>
      </c>
      <c r="O668" s="199"/>
      <c r="P668" s="199"/>
      <c r="Q668" s="199"/>
      <c r="R668" s="114"/>
      <c r="S668" s="40"/>
      <c r="T668" s="117"/>
      <c r="U668" s="118" t="s">
        <v>36</v>
      </c>
      <c r="V668" s="22"/>
      <c r="W668" s="22"/>
      <c r="X668" s="119">
        <v>0</v>
      </c>
      <c r="Y668" s="119">
        <f>$X$668*$K$668</f>
        <v>0</v>
      </c>
      <c r="Z668" s="119">
        <v>0</v>
      </c>
      <c r="AA668" s="120">
        <f>$Z$668*$K$668</f>
        <v>0</v>
      </c>
      <c r="AR668" s="74" t="s">
        <v>239</v>
      </c>
      <c r="AT668" s="74" t="s">
        <v>345</v>
      </c>
      <c r="AU668" s="74" t="s">
        <v>74</v>
      </c>
      <c r="AY668" s="6" t="s">
        <v>153</v>
      </c>
      <c r="BE668" s="121">
        <f>IF($U$668="základní",$N$668,0)</f>
        <v>0</v>
      </c>
      <c r="BF668" s="121">
        <f>IF($U$668="snížená",$N$668,0)</f>
        <v>0</v>
      </c>
      <c r="BG668" s="121">
        <f>IF($U$668="zákl. přenesená",$N$668,0)</f>
        <v>0</v>
      </c>
      <c r="BH668" s="121">
        <f>IF($U$668="sníž. přenesená",$N$668,0)</f>
        <v>0</v>
      </c>
      <c r="BI668" s="121">
        <f>IF($U$668="nulová",$N$668,0)</f>
        <v>0</v>
      </c>
      <c r="BJ668" s="74" t="s">
        <v>17</v>
      </c>
      <c r="BK668" s="121">
        <f>ROUND($L$668*$K$668,2)</f>
        <v>0</v>
      </c>
      <c r="BL668" s="74" t="s">
        <v>158</v>
      </c>
      <c r="BM668" s="74" t="s">
        <v>884</v>
      </c>
    </row>
    <row r="669" spans="2:47" s="6" customFormat="1" ht="16.5" customHeight="1">
      <c r="B669" s="21"/>
      <c r="C669" s="22"/>
      <c r="D669" s="22"/>
      <c r="E669" s="22"/>
      <c r="F669" s="193" t="s">
        <v>885</v>
      </c>
      <c r="G669" s="193"/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40"/>
      <c r="T669" s="122"/>
      <c r="U669" s="22"/>
      <c r="V669" s="22"/>
      <c r="W669" s="22"/>
      <c r="X669" s="22"/>
      <c r="Y669" s="22"/>
      <c r="Z669" s="22"/>
      <c r="AA669" s="49"/>
      <c r="AT669" s="6" t="s">
        <v>161</v>
      </c>
      <c r="AU669" s="6" t="s">
        <v>74</v>
      </c>
    </row>
    <row r="670" spans="2:65" s="6" customFormat="1" ht="15.75" customHeight="1">
      <c r="B670" s="21"/>
      <c r="C670" s="112" t="s">
        <v>886</v>
      </c>
      <c r="D670" s="112" t="s">
        <v>154</v>
      </c>
      <c r="E670" s="113" t="s">
        <v>17</v>
      </c>
      <c r="F670" s="190" t="s">
        <v>887</v>
      </c>
      <c r="G670" s="190"/>
      <c r="H670" s="190"/>
      <c r="I670" s="190"/>
      <c r="J670" s="115"/>
      <c r="K670" s="116">
        <v>1</v>
      </c>
      <c r="L670" s="191"/>
      <c r="M670" s="191"/>
      <c r="N670" s="192">
        <f>ROUND($L$670*$K$670,2)</f>
        <v>0</v>
      </c>
      <c r="O670" s="192"/>
      <c r="P670" s="192"/>
      <c r="Q670" s="192"/>
      <c r="R670" s="114"/>
      <c r="S670" s="40"/>
      <c r="T670" s="117"/>
      <c r="U670" s="118" t="s">
        <v>36</v>
      </c>
      <c r="V670" s="22"/>
      <c r="W670" s="22"/>
      <c r="X670" s="119">
        <v>0</v>
      </c>
      <c r="Y670" s="119">
        <f>$X$670*$K$670</f>
        <v>0</v>
      </c>
      <c r="Z670" s="119">
        <v>0</v>
      </c>
      <c r="AA670" s="120">
        <f>$Z$670*$K$670</f>
        <v>0</v>
      </c>
      <c r="AR670" s="74" t="s">
        <v>158</v>
      </c>
      <c r="AT670" s="74" t="s">
        <v>154</v>
      </c>
      <c r="AU670" s="74" t="s">
        <v>74</v>
      </c>
      <c r="AY670" s="6" t="s">
        <v>153</v>
      </c>
      <c r="BE670" s="121">
        <f>IF($U$670="základní",$N$670,0)</f>
        <v>0</v>
      </c>
      <c r="BF670" s="121">
        <f>IF($U$670="snížená",$N$670,0)</f>
        <v>0</v>
      </c>
      <c r="BG670" s="121">
        <f>IF($U$670="zákl. přenesená",$N$670,0)</f>
        <v>0</v>
      </c>
      <c r="BH670" s="121">
        <f>IF($U$670="sníž. přenesená",$N$670,0)</f>
        <v>0</v>
      </c>
      <c r="BI670" s="121">
        <f>IF($U$670="nulová",$N$670,0)</f>
        <v>0</v>
      </c>
      <c r="BJ670" s="74" t="s">
        <v>17</v>
      </c>
      <c r="BK670" s="121">
        <f>ROUND($L$670*$K$670,2)</f>
        <v>0</v>
      </c>
      <c r="BL670" s="74" t="s">
        <v>158</v>
      </c>
      <c r="BM670" s="74" t="s">
        <v>888</v>
      </c>
    </row>
    <row r="671" spans="2:47" s="6" customFormat="1" ht="16.5" customHeight="1">
      <c r="B671" s="21"/>
      <c r="C671" s="22"/>
      <c r="D671" s="22"/>
      <c r="E671" s="22"/>
      <c r="F671" s="193" t="s">
        <v>889</v>
      </c>
      <c r="G671" s="193"/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40"/>
      <c r="T671" s="122"/>
      <c r="U671" s="22"/>
      <c r="V671" s="22"/>
      <c r="W671" s="22"/>
      <c r="X671" s="22"/>
      <c r="Y671" s="22"/>
      <c r="Z671" s="22"/>
      <c r="AA671" s="49"/>
      <c r="AT671" s="6" t="s">
        <v>161</v>
      </c>
      <c r="AU671" s="6" t="s">
        <v>74</v>
      </c>
    </row>
    <row r="672" spans="2:51" s="6" customFormat="1" ht="15.75" customHeight="1">
      <c r="B672" s="129"/>
      <c r="C672" s="130"/>
      <c r="D672" s="130"/>
      <c r="E672" s="130"/>
      <c r="F672" s="195" t="s">
        <v>17</v>
      </c>
      <c r="G672" s="195"/>
      <c r="H672" s="195"/>
      <c r="I672" s="195"/>
      <c r="J672" s="130"/>
      <c r="K672" s="131">
        <v>1</v>
      </c>
      <c r="L672" s="130"/>
      <c r="M672" s="130"/>
      <c r="N672" s="130"/>
      <c r="O672" s="130"/>
      <c r="P672" s="130"/>
      <c r="Q672" s="130"/>
      <c r="R672" s="130"/>
      <c r="S672" s="132"/>
      <c r="T672" s="133"/>
      <c r="U672" s="130"/>
      <c r="V672" s="130"/>
      <c r="W672" s="130"/>
      <c r="X672" s="130"/>
      <c r="Y672" s="130"/>
      <c r="Z672" s="130"/>
      <c r="AA672" s="134"/>
      <c r="AT672" s="135" t="s">
        <v>163</v>
      </c>
      <c r="AU672" s="135" t="s">
        <v>74</v>
      </c>
      <c r="AV672" s="135" t="s">
        <v>74</v>
      </c>
      <c r="AW672" s="135" t="s">
        <v>129</v>
      </c>
      <c r="AX672" s="135" t="s">
        <v>17</v>
      </c>
      <c r="AY672" s="135" t="s">
        <v>153</v>
      </c>
    </row>
    <row r="673" spans="2:65" s="6" customFormat="1" ht="15.75" customHeight="1">
      <c r="B673" s="21"/>
      <c r="C673" s="143" t="s">
        <v>890</v>
      </c>
      <c r="D673" s="143" t="s">
        <v>345</v>
      </c>
      <c r="E673" s="144" t="s">
        <v>99</v>
      </c>
      <c r="F673" s="197" t="s">
        <v>891</v>
      </c>
      <c r="G673" s="197"/>
      <c r="H673" s="197"/>
      <c r="I673" s="197"/>
      <c r="J673" s="145"/>
      <c r="K673" s="146">
        <v>1</v>
      </c>
      <c r="L673" s="198"/>
      <c r="M673" s="198"/>
      <c r="N673" s="199">
        <f>ROUND($L$673*$K$673,2)</f>
        <v>0</v>
      </c>
      <c r="O673" s="199"/>
      <c r="P673" s="199"/>
      <c r="Q673" s="199"/>
      <c r="R673" s="114"/>
      <c r="S673" s="40"/>
      <c r="T673" s="117"/>
      <c r="U673" s="118" t="s">
        <v>36</v>
      </c>
      <c r="V673" s="22"/>
      <c r="W673" s="22"/>
      <c r="X673" s="119">
        <v>0</v>
      </c>
      <c r="Y673" s="119">
        <f>$X$673*$K$673</f>
        <v>0</v>
      </c>
      <c r="Z673" s="119">
        <v>0</v>
      </c>
      <c r="AA673" s="120">
        <f>$Z$673*$K$673</f>
        <v>0</v>
      </c>
      <c r="AR673" s="74" t="s">
        <v>239</v>
      </c>
      <c r="AT673" s="74" t="s">
        <v>345</v>
      </c>
      <c r="AU673" s="74" t="s">
        <v>74</v>
      </c>
      <c r="AY673" s="6" t="s">
        <v>153</v>
      </c>
      <c r="BE673" s="121">
        <f>IF($U$673="základní",$N$673,0)</f>
        <v>0</v>
      </c>
      <c r="BF673" s="121">
        <f>IF($U$673="snížená",$N$673,0)</f>
        <v>0</v>
      </c>
      <c r="BG673" s="121">
        <f>IF($U$673="zákl. přenesená",$N$673,0)</f>
        <v>0</v>
      </c>
      <c r="BH673" s="121">
        <f>IF($U$673="sníž. přenesená",$N$673,0)</f>
        <v>0</v>
      </c>
      <c r="BI673" s="121">
        <f>IF($U$673="nulová",$N$673,0)</f>
        <v>0</v>
      </c>
      <c r="BJ673" s="74" t="s">
        <v>17</v>
      </c>
      <c r="BK673" s="121">
        <f>ROUND($L$673*$K$673,2)</f>
        <v>0</v>
      </c>
      <c r="BL673" s="74" t="s">
        <v>158</v>
      </c>
      <c r="BM673" s="74" t="s">
        <v>892</v>
      </c>
    </row>
    <row r="674" spans="2:47" s="6" customFormat="1" ht="16.5" customHeight="1">
      <c r="B674" s="21"/>
      <c r="C674" s="22"/>
      <c r="D674" s="22"/>
      <c r="E674" s="22"/>
      <c r="F674" s="193" t="s">
        <v>891</v>
      </c>
      <c r="G674" s="193"/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40"/>
      <c r="T674" s="122"/>
      <c r="U674" s="22"/>
      <c r="V674" s="22"/>
      <c r="W674" s="22"/>
      <c r="X674" s="22"/>
      <c r="Y674" s="22"/>
      <c r="Z674" s="22"/>
      <c r="AA674" s="49"/>
      <c r="AT674" s="6" t="s">
        <v>161</v>
      </c>
      <c r="AU674" s="6" t="s">
        <v>74</v>
      </c>
    </row>
    <row r="675" spans="2:65" s="6" customFormat="1" ht="15.75" customHeight="1">
      <c r="B675" s="21"/>
      <c r="C675" s="143" t="s">
        <v>893</v>
      </c>
      <c r="D675" s="143" t="s">
        <v>345</v>
      </c>
      <c r="E675" s="144" t="s">
        <v>239</v>
      </c>
      <c r="F675" s="197" t="s">
        <v>894</v>
      </c>
      <c r="G675" s="197"/>
      <c r="H675" s="197"/>
      <c r="I675" s="197"/>
      <c r="J675" s="145"/>
      <c r="K675" s="146">
        <v>1</v>
      </c>
      <c r="L675" s="198"/>
      <c r="M675" s="198"/>
      <c r="N675" s="199">
        <f>ROUND($L$675*$K$675,2)</f>
        <v>0</v>
      </c>
      <c r="O675" s="199"/>
      <c r="P675" s="199"/>
      <c r="Q675" s="199"/>
      <c r="R675" s="114"/>
      <c r="S675" s="40"/>
      <c r="T675" s="117"/>
      <c r="U675" s="118" t="s">
        <v>36</v>
      </c>
      <c r="V675" s="22"/>
      <c r="W675" s="22"/>
      <c r="X675" s="119">
        <v>0</v>
      </c>
      <c r="Y675" s="119">
        <f>$X$675*$K$675</f>
        <v>0</v>
      </c>
      <c r="Z675" s="119">
        <v>0</v>
      </c>
      <c r="AA675" s="120">
        <f>$Z$675*$K$675</f>
        <v>0</v>
      </c>
      <c r="AR675" s="74" t="s">
        <v>239</v>
      </c>
      <c r="AT675" s="74" t="s">
        <v>345</v>
      </c>
      <c r="AU675" s="74" t="s">
        <v>74</v>
      </c>
      <c r="AY675" s="6" t="s">
        <v>153</v>
      </c>
      <c r="BE675" s="121">
        <f>IF($U$675="základní",$N$675,0)</f>
        <v>0</v>
      </c>
      <c r="BF675" s="121">
        <f>IF($U$675="snížená",$N$675,0)</f>
        <v>0</v>
      </c>
      <c r="BG675" s="121">
        <f>IF($U$675="zákl. přenesená",$N$675,0)</f>
        <v>0</v>
      </c>
      <c r="BH675" s="121">
        <f>IF($U$675="sníž. přenesená",$N$675,0)</f>
        <v>0</v>
      </c>
      <c r="BI675" s="121">
        <f>IF($U$675="nulová",$N$675,0)</f>
        <v>0</v>
      </c>
      <c r="BJ675" s="74" t="s">
        <v>17</v>
      </c>
      <c r="BK675" s="121">
        <f>ROUND($L$675*$K$675,2)</f>
        <v>0</v>
      </c>
      <c r="BL675" s="74" t="s">
        <v>158</v>
      </c>
      <c r="BM675" s="74" t="s">
        <v>895</v>
      </c>
    </row>
    <row r="676" spans="2:47" s="6" customFormat="1" ht="16.5" customHeight="1">
      <c r="B676" s="21"/>
      <c r="C676" s="22"/>
      <c r="D676" s="22"/>
      <c r="E676" s="22"/>
      <c r="F676" s="193" t="s">
        <v>894</v>
      </c>
      <c r="G676" s="193"/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40"/>
      <c r="T676" s="122"/>
      <c r="U676" s="22"/>
      <c r="V676" s="22"/>
      <c r="W676" s="22"/>
      <c r="X676" s="22"/>
      <c r="Y676" s="22"/>
      <c r="Z676" s="22"/>
      <c r="AA676" s="49"/>
      <c r="AT676" s="6" t="s">
        <v>161</v>
      </c>
      <c r="AU676" s="6" t="s">
        <v>74</v>
      </c>
    </row>
    <row r="677" spans="2:65" s="6" customFormat="1" ht="15.75" customHeight="1">
      <c r="B677" s="21"/>
      <c r="C677" s="143" t="s">
        <v>896</v>
      </c>
      <c r="D677" s="143" t="s">
        <v>345</v>
      </c>
      <c r="E677" s="144" t="s">
        <v>22</v>
      </c>
      <c r="F677" s="197" t="s">
        <v>897</v>
      </c>
      <c r="G677" s="197"/>
      <c r="H677" s="197"/>
      <c r="I677" s="197"/>
      <c r="J677" s="145"/>
      <c r="K677" s="146">
        <v>1</v>
      </c>
      <c r="L677" s="198"/>
      <c r="M677" s="198"/>
      <c r="N677" s="199">
        <f>ROUND($L$677*$K$677,2)</f>
        <v>0</v>
      </c>
      <c r="O677" s="199"/>
      <c r="P677" s="199"/>
      <c r="Q677" s="199"/>
      <c r="R677" s="114"/>
      <c r="S677" s="40"/>
      <c r="T677" s="117"/>
      <c r="U677" s="118" t="s">
        <v>36</v>
      </c>
      <c r="V677" s="22"/>
      <c r="W677" s="22"/>
      <c r="X677" s="119">
        <v>0</v>
      </c>
      <c r="Y677" s="119">
        <f>$X$677*$K$677</f>
        <v>0</v>
      </c>
      <c r="Z677" s="119">
        <v>0</v>
      </c>
      <c r="AA677" s="120">
        <f>$Z$677*$K$677</f>
        <v>0</v>
      </c>
      <c r="AR677" s="74" t="s">
        <v>239</v>
      </c>
      <c r="AT677" s="74" t="s">
        <v>345</v>
      </c>
      <c r="AU677" s="74" t="s">
        <v>74</v>
      </c>
      <c r="AY677" s="6" t="s">
        <v>153</v>
      </c>
      <c r="BE677" s="121">
        <f>IF($U$677="základní",$N$677,0)</f>
        <v>0</v>
      </c>
      <c r="BF677" s="121">
        <f>IF($U$677="snížená",$N$677,0)</f>
        <v>0</v>
      </c>
      <c r="BG677" s="121">
        <f>IF($U$677="zákl. přenesená",$N$677,0)</f>
        <v>0</v>
      </c>
      <c r="BH677" s="121">
        <f>IF($U$677="sníž. přenesená",$N$677,0)</f>
        <v>0</v>
      </c>
      <c r="BI677" s="121">
        <f>IF($U$677="nulová",$N$677,0)</f>
        <v>0</v>
      </c>
      <c r="BJ677" s="74" t="s">
        <v>17</v>
      </c>
      <c r="BK677" s="121">
        <f>ROUND($L$677*$K$677,2)</f>
        <v>0</v>
      </c>
      <c r="BL677" s="74" t="s">
        <v>158</v>
      </c>
      <c r="BM677" s="74" t="s">
        <v>898</v>
      </c>
    </row>
    <row r="678" spans="2:47" s="6" customFormat="1" ht="16.5" customHeight="1">
      <c r="B678" s="21"/>
      <c r="C678" s="22"/>
      <c r="D678" s="22"/>
      <c r="E678" s="22"/>
      <c r="F678" s="193" t="s">
        <v>897</v>
      </c>
      <c r="G678" s="193"/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40"/>
      <c r="T678" s="122"/>
      <c r="U678" s="22"/>
      <c r="V678" s="22"/>
      <c r="W678" s="22"/>
      <c r="X678" s="22"/>
      <c r="Y678" s="22"/>
      <c r="Z678" s="22"/>
      <c r="AA678" s="49"/>
      <c r="AT678" s="6" t="s">
        <v>161</v>
      </c>
      <c r="AU678" s="6" t="s">
        <v>74</v>
      </c>
    </row>
    <row r="679" spans="2:65" s="6" customFormat="1" ht="15.75" customHeight="1">
      <c r="B679" s="21"/>
      <c r="C679" s="143" t="s">
        <v>899</v>
      </c>
      <c r="D679" s="143" t="s">
        <v>345</v>
      </c>
      <c r="E679" s="144" t="s">
        <v>307</v>
      </c>
      <c r="F679" s="197" t="s">
        <v>900</v>
      </c>
      <c r="G679" s="197"/>
      <c r="H679" s="197"/>
      <c r="I679" s="197"/>
      <c r="J679" s="145"/>
      <c r="K679" s="146">
        <v>1</v>
      </c>
      <c r="L679" s="198"/>
      <c r="M679" s="198"/>
      <c r="N679" s="199">
        <f>ROUND($L$679*$K$679,2)</f>
        <v>0</v>
      </c>
      <c r="O679" s="199"/>
      <c r="P679" s="199"/>
      <c r="Q679" s="199"/>
      <c r="R679" s="114"/>
      <c r="S679" s="40"/>
      <c r="T679" s="117"/>
      <c r="U679" s="118" t="s">
        <v>36</v>
      </c>
      <c r="V679" s="22"/>
      <c r="W679" s="22"/>
      <c r="X679" s="119">
        <v>0</v>
      </c>
      <c r="Y679" s="119">
        <f>$X$679*$K$679</f>
        <v>0</v>
      </c>
      <c r="Z679" s="119">
        <v>0</v>
      </c>
      <c r="AA679" s="120">
        <f>$Z$679*$K$679</f>
        <v>0</v>
      </c>
      <c r="AR679" s="74" t="s">
        <v>239</v>
      </c>
      <c r="AT679" s="74" t="s">
        <v>345</v>
      </c>
      <c r="AU679" s="74" t="s">
        <v>74</v>
      </c>
      <c r="AY679" s="6" t="s">
        <v>153</v>
      </c>
      <c r="BE679" s="121">
        <f>IF($U$679="základní",$N$679,0)</f>
        <v>0</v>
      </c>
      <c r="BF679" s="121">
        <f>IF($U$679="snížená",$N$679,0)</f>
        <v>0</v>
      </c>
      <c r="BG679" s="121">
        <f>IF($U$679="zákl. přenesená",$N$679,0)</f>
        <v>0</v>
      </c>
      <c r="BH679" s="121">
        <f>IF($U$679="sníž. přenesená",$N$679,0)</f>
        <v>0</v>
      </c>
      <c r="BI679" s="121">
        <f>IF($U$679="nulová",$N$679,0)</f>
        <v>0</v>
      </c>
      <c r="BJ679" s="74" t="s">
        <v>17</v>
      </c>
      <c r="BK679" s="121">
        <f>ROUND($L$679*$K$679,2)</f>
        <v>0</v>
      </c>
      <c r="BL679" s="74" t="s">
        <v>158</v>
      </c>
      <c r="BM679" s="74" t="s">
        <v>901</v>
      </c>
    </row>
    <row r="680" spans="2:47" s="6" customFormat="1" ht="16.5" customHeight="1">
      <c r="B680" s="21"/>
      <c r="C680" s="22"/>
      <c r="D680" s="22"/>
      <c r="E680" s="22"/>
      <c r="F680" s="193" t="s">
        <v>900</v>
      </c>
      <c r="G680" s="193"/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40"/>
      <c r="T680" s="155"/>
      <c r="U680" s="156"/>
      <c r="V680" s="156"/>
      <c r="W680" s="156"/>
      <c r="X680" s="156"/>
      <c r="Y680" s="156"/>
      <c r="Z680" s="156"/>
      <c r="AA680" s="157"/>
      <c r="AT680" s="6" t="s">
        <v>161</v>
      </c>
      <c r="AU680" s="6" t="s">
        <v>74</v>
      </c>
    </row>
    <row r="681" spans="2:46" s="6" customFormat="1" ht="7.5" customHeight="1">
      <c r="B681" s="35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40"/>
      <c r="AT681" s="1"/>
    </row>
  </sheetData>
  <sheetProtection selectLockedCells="1" selectUnlockedCells="1"/>
  <mergeCells count="873">
    <mergeCell ref="F680:R680"/>
    <mergeCell ref="F678:R678"/>
    <mergeCell ref="F679:I679"/>
    <mergeCell ref="L679:M679"/>
    <mergeCell ref="N679:Q679"/>
    <mergeCell ref="F676:R676"/>
    <mergeCell ref="F677:I677"/>
    <mergeCell ref="L677:M677"/>
    <mergeCell ref="N677:Q677"/>
    <mergeCell ref="F674:R674"/>
    <mergeCell ref="F675:I675"/>
    <mergeCell ref="L675:M675"/>
    <mergeCell ref="N675:Q675"/>
    <mergeCell ref="F671:R671"/>
    <mergeCell ref="F672:I672"/>
    <mergeCell ref="F673:I673"/>
    <mergeCell ref="L673:M673"/>
    <mergeCell ref="N673:Q673"/>
    <mergeCell ref="F669:R669"/>
    <mergeCell ref="F670:I670"/>
    <mergeCell ref="L670:M670"/>
    <mergeCell ref="N670:Q670"/>
    <mergeCell ref="F667:R667"/>
    <mergeCell ref="F668:I668"/>
    <mergeCell ref="L668:M668"/>
    <mergeCell ref="N668:Q668"/>
    <mergeCell ref="F665:R665"/>
    <mergeCell ref="F666:I666"/>
    <mergeCell ref="L666:M666"/>
    <mergeCell ref="N666:Q666"/>
    <mergeCell ref="F662:R662"/>
    <mergeCell ref="N663:Q663"/>
    <mergeCell ref="F664:I664"/>
    <mergeCell ref="L664:M664"/>
    <mergeCell ref="N664:Q664"/>
    <mergeCell ref="F659:R659"/>
    <mergeCell ref="F660:I660"/>
    <mergeCell ref="F661:I661"/>
    <mergeCell ref="L661:M661"/>
    <mergeCell ref="N661:Q661"/>
    <mergeCell ref="F656:R656"/>
    <mergeCell ref="F657:I657"/>
    <mergeCell ref="F658:I658"/>
    <mergeCell ref="L658:M658"/>
    <mergeCell ref="N658:Q658"/>
    <mergeCell ref="F653:R653"/>
    <mergeCell ref="F654:I654"/>
    <mergeCell ref="F655:I655"/>
    <mergeCell ref="L655:M655"/>
    <mergeCell ref="N655:Q655"/>
    <mergeCell ref="F650:R650"/>
    <mergeCell ref="F651:I651"/>
    <mergeCell ref="F652:I652"/>
    <mergeCell ref="L652:M652"/>
    <mergeCell ref="N652:Q652"/>
    <mergeCell ref="N647:Q647"/>
    <mergeCell ref="F648:R648"/>
    <mergeCell ref="F649:I649"/>
    <mergeCell ref="L649:M649"/>
    <mergeCell ref="N649:Q649"/>
    <mergeCell ref="F645:I645"/>
    <mergeCell ref="F646:I646"/>
    <mergeCell ref="F647:I647"/>
    <mergeCell ref="L647:M647"/>
    <mergeCell ref="F641:R641"/>
    <mergeCell ref="F642:I642"/>
    <mergeCell ref="F643:I643"/>
    <mergeCell ref="F644:I644"/>
    <mergeCell ref="F639:I639"/>
    <mergeCell ref="F640:I640"/>
    <mergeCell ref="L640:M640"/>
    <mergeCell ref="N640:Q640"/>
    <mergeCell ref="F635:R635"/>
    <mergeCell ref="F636:I636"/>
    <mergeCell ref="F637:I637"/>
    <mergeCell ref="F638:I638"/>
    <mergeCell ref="F632:I632"/>
    <mergeCell ref="N633:Q633"/>
    <mergeCell ref="F634:I634"/>
    <mergeCell ref="L634:M634"/>
    <mergeCell ref="N634:Q634"/>
    <mergeCell ref="F628:I628"/>
    <mergeCell ref="F629:I629"/>
    <mergeCell ref="F630:I630"/>
    <mergeCell ref="F631:I631"/>
    <mergeCell ref="N624:Q624"/>
    <mergeCell ref="F625:R625"/>
    <mergeCell ref="F626:I626"/>
    <mergeCell ref="F627:I627"/>
    <mergeCell ref="F622:I622"/>
    <mergeCell ref="F623:I623"/>
    <mergeCell ref="F624:I624"/>
    <mergeCell ref="L624:M624"/>
    <mergeCell ref="F618:R618"/>
    <mergeCell ref="F619:I619"/>
    <mergeCell ref="F620:I620"/>
    <mergeCell ref="F621:I621"/>
    <mergeCell ref="F616:I616"/>
    <mergeCell ref="F617:I617"/>
    <mergeCell ref="L617:M617"/>
    <mergeCell ref="N617:Q617"/>
    <mergeCell ref="F612:I612"/>
    <mergeCell ref="F613:I613"/>
    <mergeCell ref="F614:I614"/>
    <mergeCell ref="F615:I615"/>
    <mergeCell ref="F610:I610"/>
    <mergeCell ref="L610:M610"/>
    <mergeCell ref="N610:Q610"/>
    <mergeCell ref="F611:R611"/>
    <mergeCell ref="F606:R606"/>
    <mergeCell ref="F607:I607"/>
    <mergeCell ref="F608:I608"/>
    <mergeCell ref="F609:I609"/>
    <mergeCell ref="F603:R603"/>
    <mergeCell ref="F604:I604"/>
    <mergeCell ref="F605:I605"/>
    <mergeCell ref="L605:M605"/>
    <mergeCell ref="N605:Q605"/>
    <mergeCell ref="F601:R601"/>
    <mergeCell ref="F602:I602"/>
    <mergeCell ref="L602:M602"/>
    <mergeCell ref="N602:Q602"/>
    <mergeCell ref="F599:R599"/>
    <mergeCell ref="F600:I600"/>
    <mergeCell ref="L600:M600"/>
    <mergeCell ref="N600:Q600"/>
    <mergeCell ref="F597:R597"/>
    <mergeCell ref="F598:I598"/>
    <mergeCell ref="L598:M598"/>
    <mergeCell ref="N598:Q598"/>
    <mergeCell ref="N593:Q593"/>
    <mergeCell ref="F594:R594"/>
    <mergeCell ref="F595:I595"/>
    <mergeCell ref="F596:I596"/>
    <mergeCell ref="L596:M596"/>
    <mergeCell ref="N596:Q596"/>
    <mergeCell ref="F591:I591"/>
    <mergeCell ref="F592:I592"/>
    <mergeCell ref="F593:I593"/>
    <mergeCell ref="L593:M593"/>
    <mergeCell ref="F587:I587"/>
    <mergeCell ref="F588:I588"/>
    <mergeCell ref="F589:I589"/>
    <mergeCell ref="F590:I590"/>
    <mergeCell ref="F583:I583"/>
    <mergeCell ref="F584:I584"/>
    <mergeCell ref="F585:I585"/>
    <mergeCell ref="F586:I586"/>
    <mergeCell ref="F579:R579"/>
    <mergeCell ref="F580:I580"/>
    <mergeCell ref="F581:I581"/>
    <mergeCell ref="F582:I582"/>
    <mergeCell ref="F576:R576"/>
    <mergeCell ref="F577:I577"/>
    <mergeCell ref="F578:I578"/>
    <mergeCell ref="L578:M578"/>
    <mergeCell ref="N578:Q578"/>
    <mergeCell ref="F573:R573"/>
    <mergeCell ref="F574:I574"/>
    <mergeCell ref="F575:I575"/>
    <mergeCell ref="L575:M575"/>
    <mergeCell ref="N575:Q575"/>
    <mergeCell ref="F570:R570"/>
    <mergeCell ref="F571:I571"/>
    <mergeCell ref="F572:I572"/>
    <mergeCell ref="L572:M572"/>
    <mergeCell ref="N572:Q572"/>
    <mergeCell ref="F567:R567"/>
    <mergeCell ref="F568:I568"/>
    <mergeCell ref="F569:I569"/>
    <mergeCell ref="L569:M569"/>
    <mergeCell ref="N569:Q569"/>
    <mergeCell ref="F564:R564"/>
    <mergeCell ref="F565:I565"/>
    <mergeCell ref="F566:I566"/>
    <mergeCell ref="L566:M566"/>
    <mergeCell ref="N566:Q566"/>
    <mergeCell ref="F561:R561"/>
    <mergeCell ref="F562:I562"/>
    <mergeCell ref="F563:I563"/>
    <mergeCell ref="L563:M563"/>
    <mergeCell ref="N563:Q563"/>
    <mergeCell ref="F558:R558"/>
    <mergeCell ref="F559:I559"/>
    <mergeCell ref="F560:I560"/>
    <mergeCell ref="L560:M560"/>
    <mergeCell ref="N560:Q560"/>
    <mergeCell ref="F556:R556"/>
    <mergeCell ref="F557:I557"/>
    <mergeCell ref="L557:M557"/>
    <mergeCell ref="N557:Q557"/>
    <mergeCell ref="F554:R554"/>
    <mergeCell ref="F555:I555"/>
    <mergeCell ref="L555:M555"/>
    <mergeCell ref="N555:Q555"/>
    <mergeCell ref="L551:M551"/>
    <mergeCell ref="N551:Q551"/>
    <mergeCell ref="F552:R552"/>
    <mergeCell ref="F553:I553"/>
    <mergeCell ref="L553:M553"/>
    <mergeCell ref="N553:Q553"/>
    <mergeCell ref="F548:I548"/>
    <mergeCell ref="F549:I549"/>
    <mergeCell ref="F550:I550"/>
    <mergeCell ref="F551:I551"/>
    <mergeCell ref="F544:I544"/>
    <mergeCell ref="F545:I545"/>
    <mergeCell ref="F546:I546"/>
    <mergeCell ref="F547:I547"/>
    <mergeCell ref="F540:R540"/>
    <mergeCell ref="F541:I541"/>
    <mergeCell ref="F542:I542"/>
    <mergeCell ref="F543:I543"/>
    <mergeCell ref="F537:R537"/>
    <mergeCell ref="F538:I538"/>
    <mergeCell ref="F539:I539"/>
    <mergeCell ref="L539:M539"/>
    <mergeCell ref="N539:Q539"/>
    <mergeCell ref="L534:M534"/>
    <mergeCell ref="N534:Q534"/>
    <mergeCell ref="F535:R535"/>
    <mergeCell ref="F536:I536"/>
    <mergeCell ref="L536:M536"/>
    <mergeCell ref="N536:Q536"/>
    <mergeCell ref="F531:I531"/>
    <mergeCell ref="F532:I532"/>
    <mergeCell ref="F533:I533"/>
    <mergeCell ref="F534:I534"/>
    <mergeCell ref="N527:Q527"/>
    <mergeCell ref="F528:R528"/>
    <mergeCell ref="F529:I529"/>
    <mergeCell ref="F530:I530"/>
    <mergeCell ref="F525:I525"/>
    <mergeCell ref="F526:I526"/>
    <mergeCell ref="F527:I527"/>
    <mergeCell ref="L527:M527"/>
    <mergeCell ref="F521:R521"/>
    <mergeCell ref="F522:I522"/>
    <mergeCell ref="F523:I523"/>
    <mergeCell ref="F524:I524"/>
    <mergeCell ref="F519:I519"/>
    <mergeCell ref="F520:I520"/>
    <mergeCell ref="L520:M520"/>
    <mergeCell ref="N520:Q520"/>
    <mergeCell ref="F515:I515"/>
    <mergeCell ref="F516:I516"/>
    <mergeCell ref="F517:I517"/>
    <mergeCell ref="F518:I518"/>
    <mergeCell ref="F511:R511"/>
    <mergeCell ref="F512:I512"/>
    <mergeCell ref="F513:I513"/>
    <mergeCell ref="F514:I514"/>
    <mergeCell ref="F509:I509"/>
    <mergeCell ref="F510:I510"/>
    <mergeCell ref="L510:M510"/>
    <mergeCell ref="N510:Q510"/>
    <mergeCell ref="F505:I505"/>
    <mergeCell ref="F506:I506"/>
    <mergeCell ref="F507:I507"/>
    <mergeCell ref="F508:I508"/>
    <mergeCell ref="F503:I503"/>
    <mergeCell ref="L503:M503"/>
    <mergeCell ref="N503:Q503"/>
    <mergeCell ref="F504:R504"/>
    <mergeCell ref="F499:R499"/>
    <mergeCell ref="F500:I500"/>
    <mergeCell ref="F501:I501"/>
    <mergeCell ref="F502:I502"/>
    <mergeCell ref="F497:I497"/>
    <mergeCell ref="F498:I498"/>
    <mergeCell ref="L498:M498"/>
    <mergeCell ref="N498:Q498"/>
    <mergeCell ref="F493:I493"/>
    <mergeCell ref="F494:I494"/>
    <mergeCell ref="F495:I495"/>
    <mergeCell ref="F496:I496"/>
    <mergeCell ref="N489:Q489"/>
    <mergeCell ref="F490:R490"/>
    <mergeCell ref="F491:I491"/>
    <mergeCell ref="F492:I492"/>
    <mergeCell ref="F487:I487"/>
    <mergeCell ref="F488:I488"/>
    <mergeCell ref="F489:I489"/>
    <mergeCell ref="L489:M489"/>
    <mergeCell ref="F485:I485"/>
    <mergeCell ref="L485:M485"/>
    <mergeCell ref="N485:Q485"/>
    <mergeCell ref="F486:R486"/>
    <mergeCell ref="F481:I481"/>
    <mergeCell ref="F482:I482"/>
    <mergeCell ref="F483:I483"/>
    <mergeCell ref="F484:I484"/>
    <mergeCell ref="F477:I477"/>
    <mergeCell ref="F478:I478"/>
    <mergeCell ref="F479:I479"/>
    <mergeCell ref="F480:I480"/>
    <mergeCell ref="F475:I475"/>
    <mergeCell ref="L475:M475"/>
    <mergeCell ref="N475:Q475"/>
    <mergeCell ref="F476:R476"/>
    <mergeCell ref="F471:I471"/>
    <mergeCell ref="F472:I472"/>
    <mergeCell ref="F473:I473"/>
    <mergeCell ref="F474:I474"/>
    <mergeCell ref="F467:I467"/>
    <mergeCell ref="F468:I468"/>
    <mergeCell ref="F469:I469"/>
    <mergeCell ref="F470:I470"/>
    <mergeCell ref="F463:R463"/>
    <mergeCell ref="F464:I464"/>
    <mergeCell ref="F465:I465"/>
    <mergeCell ref="F466:I466"/>
    <mergeCell ref="F460:R460"/>
    <mergeCell ref="F461:I461"/>
    <mergeCell ref="F462:I462"/>
    <mergeCell ref="L462:M462"/>
    <mergeCell ref="N462:Q462"/>
    <mergeCell ref="F457:R457"/>
    <mergeCell ref="F458:I458"/>
    <mergeCell ref="F459:I459"/>
    <mergeCell ref="L459:M459"/>
    <mergeCell ref="N459:Q459"/>
    <mergeCell ref="F454:R454"/>
    <mergeCell ref="F455:I455"/>
    <mergeCell ref="F456:I456"/>
    <mergeCell ref="L456:M456"/>
    <mergeCell ref="N456:Q456"/>
    <mergeCell ref="F451:R451"/>
    <mergeCell ref="F452:I452"/>
    <mergeCell ref="F453:I453"/>
    <mergeCell ref="L453:M453"/>
    <mergeCell ref="N453:Q453"/>
    <mergeCell ref="F448:R448"/>
    <mergeCell ref="F449:I449"/>
    <mergeCell ref="F450:I450"/>
    <mergeCell ref="L450:M450"/>
    <mergeCell ref="N450:Q450"/>
    <mergeCell ref="F446:I446"/>
    <mergeCell ref="F447:I447"/>
    <mergeCell ref="L447:M447"/>
    <mergeCell ref="N447:Q447"/>
    <mergeCell ref="F442:I442"/>
    <mergeCell ref="F443:I443"/>
    <mergeCell ref="F444:I444"/>
    <mergeCell ref="F445:I445"/>
    <mergeCell ref="F438:I438"/>
    <mergeCell ref="F439:I439"/>
    <mergeCell ref="F440:I440"/>
    <mergeCell ref="F441:I441"/>
    <mergeCell ref="F434:I434"/>
    <mergeCell ref="F435:I435"/>
    <mergeCell ref="F436:I436"/>
    <mergeCell ref="F437:I437"/>
    <mergeCell ref="F432:I432"/>
    <mergeCell ref="L432:M432"/>
    <mergeCell ref="N432:Q432"/>
    <mergeCell ref="F433:R433"/>
    <mergeCell ref="F430:I430"/>
    <mergeCell ref="L430:M430"/>
    <mergeCell ref="N430:Q430"/>
    <mergeCell ref="F431:I431"/>
    <mergeCell ref="F427:R427"/>
    <mergeCell ref="N428:Q428"/>
    <mergeCell ref="F429:I429"/>
    <mergeCell ref="L429:M429"/>
    <mergeCell ref="N429:Q429"/>
    <mergeCell ref="F425:R425"/>
    <mergeCell ref="F426:I426"/>
    <mergeCell ref="L426:M426"/>
    <mergeCell ref="N426:Q426"/>
    <mergeCell ref="F422:R422"/>
    <mergeCell ref="F423:I423"/>
    <mergeCell ref="F424:I424"/>
    <mergeCell ref="L424:M424"/>
    <mergeCell ref="N424:Q424"/>
    <mergeCell ref="F420:R420"/>
    <mergeCell ref="F421:I421"/>
    <mergeCell ref="L421:M421"/>
    <mergeCell ref="N421:Q421"/>
    <mergeCell ref="N416:Q416"/>
    <mergeCell ref="F417:R417"/>
    <mergeCell ref="F418:I418"/>
    <mergeCell ref="F419:I419"/>
    <mergeCell ref="L419:M419"/>
    <mergeCell ref="N419:Q419"/>
    <mergeCell ref="F414:I414"/>
    <mergeCell ref="F415:I415"/>
    <mergeCell ref="F416:I416"/>
    <mergeCell ref="L416:M416"/>
    <mergeCell ref="F410:R410"/>
    <mergeCell ref="F411:I411"/>
    <mergeCell ref="F412:I412"/>
    <mergeCell ref="F413:I413"/>
    <mergeCell ref="F407:R407"/>
    <mergeCell ref="F408:I408"/>
    <mergeCell ref="F409:I409"/>
    <mergeCell ref="L409:M409"/>
    <mergeCell ref="N409:Q409"/>
    <mergeCell ref="F404:R404"/>
    <mergeCell ref="F405:I405"/>
    <mergeCell ref="F406:I406"/>
    <mergeCell ref="L406:M406"/>
    <mergeCell ref="N406:Q406"/>
    <mergeCell ref="F401:R401"/>
    <mergeCell ref="F402:I402"/>
    <mergeCell ref="F403:I403"/>
    <mergeCell ref="L403:M403"/>
    <mergeCell ref="N403:Q403"/>
    <mergeCell ref="F398:R398"/>
    <mergeCell ref="F399:I399"/>
    <mergeCell ref="F400:I400"/>
    <mergeCell ref="L400:M400"/>
    <mergeCell ref="N400:Q400"/>
    <mergeCell ref="F395:R395"/>
    <mergeCell ref="F396:I396"/>
    <mergeCell ref="F397:I397"/>
    <mergeCell ref="L397:M397"/>
    <mergeCell ref="N397:Q397"/>
    <mergeCell ref="F392:R392"/>
    <mergeCell ref="F393:I393"/>
    <mergeCell ref="F394:I394"/>
    <mergeCell ref="L394:M394"/>
    <mergeCell ref="N394:Q394"/>
    <mergeCell ref="F389:R389"/>
    <mergeCell ref="N390:Q390"/>
    <mergeCell ref="F391:I391"/>
    <mergeCell ref="L391:M391"/>
    <mergeCell ref="N391:Q391"/>
    <mergeCell ref="F387:I387"/>
    <mergeCell ref="F388:I388"/>
    <mergeCell ref="L388:M388"/>
    <mergeCell ref="N388:Q388"/>
    <mergeCell ref="F385:I385"/>
    <mergeCell ref="L385:M385"/>
    <mergeCell ref="N385:Q385"/>
    <mergeCell ref="F386:R386"/>
    <mergeCell ref="L382:M382"/>
    <mergeCell ref="N382:Q382"/>
    <mergeCell ref="F383:R383"/>
    <mergeCell ref="F384:I384"/>
    <mergeCell ref="F379:I379"/>
    <mergeCell ref="F380:I380"/>
    <mergeCell ref="F381:I381"/>
    <mergeCell ref="F382:I382"/>
    <mergeCell ref="F375:I375"/>
    <mergeCell ref="F376:I376"/>
    <mergeCell ref="F377:I377"/>
    <mergeCell ref="F378:I378"/>
    <mergeCell ref="F371:I371"/>
    <mergeCell ref="F372:I372"/>
    <mergeCell ref="F373:I373"/>
    <mergeCell ref="F374:I374"/>
    <mergeCell ref="F367:I367"/>
    <mergeCell ref="F368:I368"/>
    <mergeCell ref="F369:I369"/>
    <mergeCell ref="F370:I370"/>
    <mergeCell ref="F363:I363"/>
    <mergeCell ref="F364:I364"/>
    <mergeCell ref="F365:I365"/>
    <mergeCell ref="F366:I366"/>
    <mergeCell ref="F359:I359"/>
    <mergeCell ref="F360:I360"/>
    <mergeCell ref="F361:I361"/>
    <mergeCell ref="F362:I362"/>
    <mergeCell ref="F355:I355"/>
    <mergeCell ref="F356:I356"/>
    <mergeCell ref="F357:I357"/>
    <mergeCell ref="F358:I358"/>
    <mergeCell ref="F351:I351"/>
    <mergeCell ref="F352:I352"/>
    <mergeCell ref="F353:I353"/>
    <mergeCell ref="F354:I354"/>
    <mergeCell ref="F347:I347"/>
    <mergeCell ref="F348:I348"/>
    <mergeCell ref="F349:I349"/>
    <mergeCell ref="F350:I350"/>
    <mergeCell ref="F343:I343"/>
    <mergeCell ref="F344:I344"/>
    <mergeCell ref="F345:I345"/>
    <mergeCell ref="F346:I346"/>
    <mergeCell ref="F339:I339"/>
    <mergeCell ref="F340:I340"/>
    <mergeCell ref="F341:I341"/>
    <mergeCell ref="F342:I342"/>
    <mergeCell ref="F335:I335"/>
    <mergeCell ref="F336:I336"/>
    <mergeCell ref="F337:I337"/>
    <mergeCell ref="F338:I338"/>
    <mergeCell ref="F333:I333"/>
    <mergeCell ref="L333:M333"/>
    <mergeCell ref="N333:Q333"/>
    <mergeCell ref="F334:R334"/>
    <mergeCell ref="L330:M330"/>
    <mergeCell ref="N330:Q330"/>
    <mergeCell ref="F331:R331"/>
    <mergeCell ref="F332:I332"/>
    <mergeCell ref="F327:I327"/>
    <mergeCell ref="F328:I328"/>
    <mergeCell ref="F329:I329"/>
    <mergeCell ref="F330:I330"/>
    <mergeCell ref="F323:R323"/>
    <mergeCell ref="F324:I324"/>
    <mergeCell ref="F325:I325"/>
    <mergeCell ref="F326:I326"/>
    <mergeCell ref="F321:I321"/>
    <mergeCell ref="F322:I322"/>
    <mergeCell ref="L322:M322"/>
    <mergeCell ref="N322:Q322"/>
    <mergeCell ref="F319:I319"/>
    <mergeCell ref="L319:M319"/>
    <mergeCell ref="N319:Q319"/>
    <mergeCell ref="F320:R320"/>
    <mergeCell ref="F315:I315"/>
    <mergeCell ref="F316:I316"/>
    <mergeCell ref="F317:I317"/>
    <mergeCell ref="F318:I318"/>
    <mergeCell ref="F313:I313"/>
    <mergeCell ref="L313:M313"/>
    <mergeCell ref="N313:Q313"/>
    <mergeCell ref="F314:R314"/>
    <mergeCell ref="F309:R309"/>
    <mergeCell ref="F310:I310"/>
    <mergeCell ref="F311:I311"/>
    <mergeCell ref="F312:I312"/>
    <mergeCell ref="N307:Q307"/>
    <mergeCell ref="F308:I308"/>
    <mergeCell ref="L308:M308"/>
    <mergeCell ref="N308:Q308"/>
    <mergeCell ref="L304:M304"/>
    <mergeCell ref="N304:Q304"/>
    <mergeCell ref="F305:R305"/>
    <mergeCell ref="F306:I306"/>
    <mergeCell ref="F301:I301"/>
    <mergeCell ref="F302:I302"/>
    <mergeCell ref="F303:I303"/>
    <mergeCell ref="F304:I304"/>
    <mergeCell ref="F297:R297"/>
    <mergeCell ref="F298:I298"/>
    <mergeCell ref="F299:I299"/>
    <mergeCell ref="F300:I300"/>
    <mergeCell ref="F294:R294"/>
    <mergeCell ref="F295:I295"/>
    <mergeCell ref="F296:I296"/>
    <mergeCell ref="L296:M296"/>
    <mergeCell ref="N296:Q296"/>
    <mergeCell ref="F291:I291"/>
    <mergeCell ref="N292:Q292"/>
    <mergeCell ref="F293:I293"/>
    <mergeCell ref="L293:M293"/>
    <mergeCell ref="N293:Q293"/>
    <mergeCell ref="N287:Q287"/>
    <mergeCell ref="F288:R288"/>
    <mergeCell ref="F289:I289"/>
    <mergeCell ref="F290:I290"/>
    <mergeCell ref="L290:M290"/>
    <mergeCell ref="N290:Q290"/>
    <mergeCell ref="F285:I285"/>
    <mergeCell ref="F286:I286"/>
    <mergeCell ref="F287:I287"/>
    <mergeCell ref="L287:M287"/>
    <mergeCell ref="F281:I281"/>
    <mergeCell ref="F282:I282"/>
    <mergeCell ref="F283:I283"/>
    <mergeCell ref="F284:I284"/>
    <mergeCell ref="F277:R277"/>
    <mergeCell ref="F278:I278"/>
    <mergeCell ref="F279:I279"/>
    <mergeCell ref="F280:I280"/>
    <mergeCell ref="F274:R274"/>
    <mergeCell ref="F275:I275"/>
    <mergeCell ref="F276:I276"/>
    <mergeCell ref="L276:M276"/>
    <mergeCell ref="N276:Q276"/>
    <mergeCell ref="F271:R271"/>
    <mergeCell ref="F272:I272"/>
    <mergeCell ref="F273:I273"/>
    <mergeCell ref="L273:M273"/>
    <mergeCell ref="N273:Q273"/>
    <mergeCell ref="F268:R268"/>
    <mergeCell ref="F269:I269"/>
    <mergeCell ref="F270:I270"/>
    <mergeCell ref="L270:M270"/>
    <mergeCell ref="N270:Q270"/>
    <mergeCell ref="F266:R266"/>
    <mergeCell ref="F267:I267"/>
    <mergeCell ref="L267:M267"/>
    <mergeCell ref="N267:Q267"/>
    <mergeCell ref="F263:R263"/>
    <mergeCell ref="F264:I264"/>
    <mergeCell ref="F265:I265"/>
    <mergeCell ref="L265:M265"/>
    <mergeCell ref="N265:Q265"/>
    <mergeCell ref="F261:I261"/>
    <mergeCell ref="F262:I262"/>
    <mergeCell ref="L262:M262"/>
    <mergeCell ref="N262:Q262"/>
    <mergeCell ref="F257:I257"/>
    <mergeCell ref="F258:I258"/>
    <mergeCell ref="F259:I259"/>
    <mergeCell ref="F260:I260"/>
    <mergeCell ref="F253:I253"/>
    <mergeCell ref="F254:I254"/>
    <mergeCell ref="F255:I255"/>
    <mergeCell ref="F256:I256"/>
    <mergeCell ref="F251:I251"/>
    <mergeCell ref="L251:M251"/>
    <mergeCell ref="N251:Q251"/>
    <mergeCell ref="F252:R252"/>
    <mergeCell ref="L248:M248"/>
    <mergeCell ref="N248:Q248"/>
    <mergeCell ref="F249:R249"/>
    <mergeCell ref="F250:I250"/>
    <mergeCell ref="F245:I245"/>
    <mergeCell ref="F246:I246"/>
    <mergeCell ref="F247:I247"/>
    <mergeCell ref="F248:I248"/>
    <mergeCell ref="F241:R241"/>
    <mergeCell ref="F242:I242"/>
    <mergeCell ref="F243:I243"/>
    <mergeCell ref="F244:I244"/>
    <mergeCell ref="F239:R239"/>
    <mergeCell ref="F240:I240"/>
    <mergeCell ref="L240:M240"/>
    <mergeCell ref="N240:Q240"/>
    <mergeCell ref="F237:R237"/>
    <mergeCell ref="F238:I238"/>
    <mergeCell ref="L238:M238"/>
    <mergeCell ref="N238:Q238"/>
    <mergeCell ref="F234:R234"/>
    <mergeCell ref="F235:I235"/>
    <mergeCell ref="F236:I236"/>
    <mergeCell ref="L236:M236"/>
    <mergeCell ref="N236:Q236"/>
    <mergeCell ref="F231:R231"/>
    <mergeCell ref="F232:I232"/>
    <mergeCell ref="F233:I233"/>
    <mergeCell ref="L233:M233"/>
    <mergeCell ref="N233:Q233"/>
    <mergeCell ref="F228:R228"/>
    <mergeCell ref="F229:I229"/>
    <mergeCell ref="F230:I230"/>
    <mergeCell ref="L230:M230"/>
    <mergeCell ref="N230:Q230"/>
    <mergeCell ref="F226:I226"/>
    <mergeCell ref="F227:I227"/>
    <mergeCell ref="L227:M227"/>
    <mergeCell ref="N227:Q227"/>
    <mergeCell ref="F224:I224"/>
    <mergeCell ref="L224:M224"/>
    <mergeCell ref="N224:Q224"/>
    <mergeCell ref="F225:R225"/>
    <mergeCell ref="F220:R220"/>
    <mergeCell ref="F221:I221"/>
    <mergeCell ref="F222:I222"/>
    <mergeCell ref="F223:I223"/>
    <mergeCell ref="F217:R217"/>
    <mergeCell ref="F218:I218"/>
    <mergeCell ref="F219:I219"/>
    <mergeCell ref="L219:M219"/>
    <mergeCell ref="N219:Q219"/>
    <mergeCell ref="F215:I215"/>
    <mergeCell ref="F216:I216"/>
    <mergeCell ref="L216:M216"/>
    <mergeCell ref="N216:Q216"/>
    <mergeCell ref="F213:I213"/>
    <mergeCell ref="L213:M213"/>
    <mergeCell ref="N213:Q213"/>
    <mergeCell ref="F214:R214"/>
    <mergeCell ref="F209:I209"/>
    <mergeCell ref="F210:I210"/>
    <mergeCell ref="F211:I211"/>
    <mergeCell ref="F212:I212"/>
    <mergeCell ref="F205:R205"/>
    <mergeCell ref="F206:I206"/>
    <mergeCell ref="F207:I207"/>
    <mergeCell ref="F208:I208"/>
    <mergeCell ref="F202:R202"/>
    <mergeCell ref="F203:I203"/>
    <mergeCell ref="F204:I204"/>
    <mergeCell ref="L204:M204"/>
    <mergeCell ref="N204:Q204"/>
    <mergeCell ref="F200:I200"/>
    <mergeCell ref="F201:I201"/>
    <mergeCell ref="L201:M201"/>
    <mergeCell ref="N201:Q201"/>
    <mergeCell ref="F196:I196"/>
    <mergeCell ref="F197:I197"/>
    <mergeCell ref="F198:I198"/>
    <mergeCell ref="F199:I199"/>
    <mergeCell ref="F192:I192"/>
    <mergeCell ref="F193:I193"/>
    <mergeCell ref="F194:I194"/>
    <mergeCell ref="F195:I195"/>
    <mergeCell ref="F188:I188"/>
    <mergeCell ref="F189:I189"/>
    <mergeCell ref="F190:I190"/>
    <mergeCell ref="F191:I191"/>
    <mergeCell ref="F184:I184"/>
    <mergeCell ref="F185:I185"/>
    <mergeCell ref="F186:I186"/>
    <mergeCell ref="F187:I187"/>
    <mergeCell ref="F180:I180"/>
    <mergeCell ref="F181:I181"/>
    <mergeCell ref="F182:I182"/>
    <mergeCell ref="F183:I183"/>
    <mergeCell ref="F178:I178"/>
    <mergeCell ref="L178:M178"/>
    <mergeCell ref="N178:Q178"/>
    <mergeCell ref="F179:R179"/>
    <mergeCell ref="F174:I174"/>
    <mergeCell ref="F175:I175"/>
    <mergeCell ref="F176:I176"/>
    <mergeCell ref="F177:I177"/>
    <mergeCell ref="F170:I170"/>
    <mergeCell ref="F171:I171"/>
    <mergeCell ref="F172:I172"/>
    <mergeCell ref="F173:I173"/>
    <mergeCell ref="F166:I166"/>
    <mergeCell ref="F167:I167"/>
    <mergeCell ref="F168:I168"/>
    <mergeCell ref="F169:I169"/>
    <mergeCell ref="F164:I164"/>
    <mergeCell ref="L164:M164"/>
    <mergeCell ref="N164:Q164"/>
    <mergeCell ref="F165:R165"/>
    <mergeCell ref="F160:I160"/>
    <mergeCell ref="F161:I161"/>
    <mergeCell ref="F162:I162"/>
    <mergeCell ref="F163:I163"/>
    <mergeCell ref="F156:R156"/>
    <mergeCell ref="F157:I157"/>
    <mergeCell ref="F158:I158"/>
    <mergeCell ref="F159:I159"/>
    <mergeCell ref="F154:I154"/>
    <mergeCell ref="F155:I155"/>
    <mergeCell ref="L155:M155"/>
    <mergeCell ref="N155:Q155"/>
    <mergeCell ref="F150:I150"/>
    <mergeCell ref="F151:I151"/>
    <mergeCell ref="F152:I152"/>
    <mergeCell ref="F153:I153"/>
    <mergeCell ref="F146:I146"/>
    <mergeCell ref="F147:I147"/>
    <mergeCell ref="F148:I148"/>
    <mergeCell ref="F149:I149"/>
    <mergeCell ref="F142:I142"/>
    <mergeCell ref="F143:I143"/>
    <mergeCell ref="F144:I144"/>
    <mergeCell ref="F145:I145"/>
    <mergeCell ref="F140:I140"/>
    <mergeCell ref="L140:M140"/>
    <mergeCell ref="N140:Q140"/>
    <mergeCell ref="F141:R141"/>
    <mergeCell ref="F136:I136"/>
    <mergeCell ref="F137:I137"/>
    <mergeCell ref="F138:I138"/>
    <mergeCell ref="F139:I139"/>
    <mergeCell ref="F132:I132"/>
    <mergeCell ref="F133:I133"/>
    <mergeCell ref="F134:I134"/>
    <mergeCell ref="F135:I135"/>
    <mergeCell ref="F128:I128"/>
    <mergeCell ref="F129:I129"/>
    <mergeCell ref="F130:I130"/>
    <mergeCell ref="F131:I131"/>
    <mergeCell ref="F124:I124"/>
    <mergeCell ref="F125:I125"/>
    <mergeCell ref="F126:I126"/>
    <mergeCell ref="F127:I127"/>
    <mergeCell ref="F120:I120"/>
    <mergeCell ref="F121:I121"/>
    <mergeCell ref="F122:I122"/>
    <mergeCell ref="F123:I123"/>
    <mergeCell ref="L117:M117"/>
    <mergeCell ref="N117:Q117"/>
    <mergeCell ref="F118:R118"/>
    <mergeCell ref="F119:I119"/>
    <mergeCell ref="F114:I114"/>
    <mergeCell ref="F115:I115"/>
    <mergeCell ref="F116:I116"/>
    <mergeCell ref="F117:I117"/>
    <mergeCell ref="F110:R110"/>
    <mergeCell ref="F111:I111"/>
    <mergeCell ref="F112:I112"/>
    <mergeCell ref="F113:I113"/>
    <mergeCell ref="F108:I108"/>
    <mergeCell ref="F109:I109"/>
    <mergeCell ref="L109:M109"/>
    <mergeCell ref="N109:Q109"/>
    <mergeCell ref="F106:I106"/>
    <mergeCell ref="L106:M106"/>
    <mergeCell ref="N106:Q106"/>
    <mergeCell ref="F107:R107"/>
    <mergeCell ref="F102:R102"/>
    <mergeCell ref="F103:I103"/>
    <mergeCell ref="F104:I104"/>
    <mergeCell ref="F105:I105"/>
    <mergeCell ref="F100:I100"/>
    <mergeCell ref="F101:I101"/>
    <mergeCell ref="L101:M101"/>
    <mergeCell ref="N101:Q101"/>
    <mergeCell ref="F96:I96"/>
    <mergeCell ref="F97:I97"/>
    <mergeCell ref="F98:I98"/>
    <mergeCell ref="F99:I99"/>
    <mergeCell ref="L93:M93"/>
    <mergeCell ref="N93:Q93"/>
    <mergeCell ref="F94:R94"/>
    <mergeCell ref="F95:I95"/>
    <mergeCell ref="F90:I90"/>
    <mergeCell ref="F91:I91"/>
    <mergeCell ref="F92:I92"/>
    <mergeCell ref="F93:I93"/>
    <mergeCell ref="F86:R86"/>
    <mergeCell ref="F87:I87"/>
    <mergeCell ref="F88:I88"/>
    <mergeCell ref="F89:I89"/>
    <mergeCell ref="N82:Q82"/>
    <mergeCell ref="N83:Q83"/>
    <mergeCell ref="N84:Q84"/>
    <mergeCell ref="F85:I85"/>
    <mergeCell ref="L85:M85"/>
    <mergeCell ref="N85:Q85"/>
    <mergeCell ref="M76:P76"/>
    <mergeCell ref="M78:Q78"/>
    <mergeCell ref="F81:I81"/>
    <mergeCell ref="L81:M81"/>
    <mergeCell ref="N81:Q81"/>
    <mergeCell ref="N59:Q59"/>
    <mergeCell ref="C71:R71"/>
    <mergeCell ref="F73:Q73"/>
    <mergeCell ref="F74:Q74"/>
    <mergeCell ref="N55:Q55"/>
    <mergeCell ref="N56:Q56"/>
    <mergeCell ref="N57:Q57"/>
    <mergeCell ref="N58:Q58"/>
    <mergeCell ref="N51:Q51"/>
    <mergeCell ref="N52:Q52"/>
    <mergeCell ref="N53:Q53"/>
    <mergeCell ref="N54:Q54"/>
    <mergeCell ref="M44:P44"/>
    <mergeCell ref="M46:Q46"/>
    <mergeCell ref="C49:G49"/>
    <mergeCell ref="N49:Q49"/>
    <mergeCell ref="L33:P33"/>
    <mergeCell ref="C39:R39"/>
    <mergeCell ref="F41:Q41"/>
    <mergeCell ref="F42:Q42"/>
    <mergeCell ref="H30:J30"/>
    <mergeCell ref="M30:P30"/>
    <mergeCell ref="H31:J31"/>
    <mergeCell ref="M31:P31"/>
    <mergeCell ref="H28:J28"/>
    <mergeCell ref="M28:P28"/>
    <mergeCell ref="H29:J29"/>
    <mergeCell ref="M29:P29"/>
    <mergeCell ref="O19:P19"/>
    <mergeCell ref="E22:P22"/>
    <mergeCell ref="M25:P25"/>
    <mergeCell ref="H27:J27"/>
    <mergeCell ref="M27:P27"/>
    <mergeCell ref="O13:P13"/>
    <mergeCell ref="O15:P15"/>
    <mergeCell ref="O16:P16"/>
    <mergeCell ref="O18:P18"/>
    <mergeCell ref="F6:Q6"/>
    <mergeCell ref="F7:Q7"/>
    <mergeCell ref="O10:P10"/>
    <mergeCell ref="O12:P12"/>
    <mergeCell ref="H1:K1"/>
    <mergeCell ref="C2:R2"/>
    <mergeCell ref="S2:AC2"/>
    <mergeCell ref="C4:R4"/>
  </mergeCells>
  <printOptions/>
  <pageMargins left="0.5902777777777778" right="0.5902777777777778" top="0.5902777777777778" bottom="0.5902777777777778" header="0.5118055555555555" footer="0.5118055555555555"/>
  <pageSetup fitToHeight="999" fitToWidth="2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</cp:lastModifiedBy>
  <dcterms:created xsi:type="dcterms:W3CDTF">2014-04-30T09:25:15Z</dcterms:created>
  <dcterms:modified xsi:type="dcterms:W3CDTF">2014-04-30T09:25:15Z</dcterms:modified>
  <cp:category/>
  <cp:version/>
  <cp:contentType/>
  <cp:contentStatus/>
</cp:coreProperties>
</file>