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5" activeTab="8"/>
  </bookViews>
  <sheets>
    <sheet name="Krycí list" sheetId="1" r:id="rId1"/>
    <sheet name="Rekapitulace" sheetId="2" r:id="rId2"/>
    <sheet name="Rozpocet" sheetId="3" r:id="rId3"/>
    <sheet name="VÝKAZ VÝMĚR - CELKOVÝ" sheetId="4" r:id="rId4"/>
    <sheet name="ul.VODNÍ_VÝKOPY " sheetId="5" r:id="rId5"/>
    <sheet name="UL. VODNÍ - SUBSTRÁTY, MULČ" sheetId="6" r:id="rId6"/>
    <sheet name="ul.VODNÍ_ROSTLINY" sheetId="7" r:id="rId7"/>
    <sheet name="KONSTRUKCE PRO POPÍNAVKY" sheetId="8" r:id="rId8"/>
    <sheet name="ROZMÍSTĚNÍ NA ZÁHONECH" sheetId="9" r:id="rId9"/>
  </sheets>
  <externalReferences>
    <externalReference r:id="rId12"/>
  </externalReferences>
  <definedNames>
    <definedName name="_xlnm.Print_Titles" localSheetId="5">'UL. VODNÍ - SUBSTRÁTY, MULČ'!$1:$6</definedName>
    <definedName name="_xlnm.Print_Titles" localSheetId="6">'ul.VODNÍ_ROSTLINY'!$1:$8</definedName>
    <definedName name="_xlnm.Print_Titles" localSheetId="4">'ul.VODNÍ_VÝKOPY '!$1:$9</definedName>
    <definedName name="_xlnm.Print_Titles" localSheetId="3">'VÝKAZ VÝMĚR - CELKOVÝ'!$1:$9</definedName>
    <definedName name="_xlnm.Print_Area" localSheetId="7">'KONSTRUKCE PRO POPÍNAVKY'!$A$1:$E$62</definedName>
    <definedName name="_xlnm.Print_Area" localSheetId="6">'ul.VODNÍ_ROSTLINY'!$A$1:$G$59</definedName>
  </definedNames>
  <calcPr fullCalcOnLoad="1"/>
</workbook>
</file>

<file path=xl/sharedStrings.xml><?xml version="1.0" encoding="utf-8"?>
<sst xmlns="http://schemas.openxmlformats.org/spreadsheetml/2006/main" count="1740" uniqueCount="734">
  <si>
    <t>m3</t>
  </si>
  <si>
    <t>m2</t>
  </si>
  <si>
    <t>m</t>
  </si>
  <si>
    <t>ks</t>
  </si>
  <si>
    <t>péče během 1. roku (ostříhání)</t>
  </si>
  <si>
    <t>ostříhání rostlin po výsadbě</t>
  </si>
  <si>
    <t>cena za rostlinný materiál</t>
  </si>
  <si>
    <t>zemina pro vrchní vrstvu (ornice)</t>
  </si>
  <si>
    <t>navezení a rozprostření vrchní vrstvu</t>
  </si>
  <si>
    <t>zemina pro spodní vrstvu (směs)</t>
  </si>
  <si>
    <t>navezení a rozprostření spodní vrstvy</t>
  </si>
  <si>
    <t>PROKYPŘENÍ PODLOŽÍ</t>
  </si>
  <si>
    <t>bandáž specifikace</t>
  </si>
  <si>
    <t>instalace bandáže</t>
  </si>
  <si>
    <t>kůly specifikace</t>
  </si>
  <si>
    <t>instalace kůlů</t>
  </si>
  <si>
    <t>voda pro zálivku</t>
  </si>
  <si>
    <t>zalití po výsadbě (0,100m3/ks)</t>
  </si>
  <si>
    <t>urovnání po výsadbě</t>
  </si>
  <si>
    <t>bal 0,6m</t>
  </si>
  <si>
    <t>výsadba rostlin</t>
  </si>
  <si>
    <t>do 2m3, 50% výměna</t>
  </si>
  <si>
    <t>hloubení jamky</t>
  </si>
  <si>
    <t>zalití po výsadbě (0,050m3/ks)</t>
  </si>
  <si>
    <t>bal 0,4m</t>
  </si>
  <si>
    <t>bal 0,3m</t>
  </si>
  <si>
    <t>zemina pro výsadbu</t>
  </si>
  <si>
    <t>100% výměna, 0,3m3</t>
  </si>
  <si>
    <t>100% výměna, 0,15m3</t>
  </si>
  <si>
    <t>zalití po výsadbě (0,020m3/ks)</t>
  </si>
  <si>
    <t>s balem průměr 0,2m</t>
  </si>
  <si>
    <t>péče během 1. roku (ostříhání a kontrola uvázání)</t>
  </si>
  <si>
    <t>0,01-0,5 bez výměny zeminy</t>
  </si>
  <si>
    <t>odstranění suchých, sestřižení</t>
  </si>
  <si>
    <t>péče během 1. roku</t>
  </si>
  <si>
    <t>odborný sestřih</t>
  </si>
  <si>
    <t>zalití po výsadbě (0,010m3/ks)</t>
  </si>
  <si>
    <t>ruční práce</t>
  </si>
  <si>
    <t>hrnkované 2l</t>
  </si>
  <si>
    <t>0,01 bez výměny zeminy</t>
  </si>
  <si>
    <t>zalití po výsadbě (0,005m3/ks)</t>
  </si>
  <si>
    <t>hrnkované trvalky</t>
  </si>
  <si>
    <t>hloubení jamek a výsadba</t>
  </si>
  <si>
    <t>rozmístění cibulovin</t>
  </si>
  <si>
    <t>UROVNÁNÍ PŘED VÝSADBOU</t>
  </si>
  <si>
    <t>kompl.</t>
  </si>
  <si>
    <t>opěrná konstrukce pro ovíjivé dřeviny - instalace</t>
  </si>
  <si>
    <t>opěrná konstrukce pro ovíjivé dřeviny - dodání</t>
  </si>
  <si>
    <t>kovový obrubník - instalace, včetně podsypu</t>
  </si>
  <si>
    <t>400*400</t>
  </si>
  <si>
    <t>kovový obrubník - specifikace</t>
  </si>
  <si>
    <t>800*400</t>
  </si>
  <si>
    <t>Rozebrání dlažby</t>
  </si>
  <si>
    <t>PŘÍPRAVA ZÁHONŮ - POPÍNAVÉ ROSTLINY</t>
  </si>
  <si>
    <t>žulové bloky (1000*1000*500) - pořízení (lom)</t>
  </si>
  <si>
    <t>manipulace na místě, štěrkový podsyp, instalace</t>
  </si>
  <si>
    <t>instalace žulových kvádrů</t>
  </si>
  <si>
    <t>převoz žulových bloků s naložením a složením</t>
  </si>
  <si>
    <t>pletí v 1. roce</t>
  </si>
  <si>
    <t>mulčovací kůra</t>
  </si>
  <si>
    <t>mulčovací štěrk</t>
  </si>
  <si>
    <t>tl.0,08m</t>
  </si>
  <si>
    <t>Mulčování po výsadbě - drcená kůra</t>
  </si>
  <si>
    <t>tl.0,04m</t>
  </si>
  <si>
    <t>Mulčování po výsadbě - štěrk</t>
  </si>
  <si>
    <t>uhrabání, rozměření výsadby, urovnání plochy</t>
  </si>
  <si>
    <t>navezení a rozprostření vrchní vrstvu - pro všechny vegetační prvky</t>
  </si>
  <si>
    <t>zemina pro spodní vrstvu (směs ornice+výkop 1:1)</t>
  </si>
  <si>
    <t>Rozebrání stávající dlažby</t>
  </si>
  <si>
    <t>před navážením vegetační vrstvy</t>
  </si>
  <si>
    <t>urovnání a vysbírání plochy</t>
  </si>
  <si>
    <t>poplatek za skládku</t>
  </si>
  <si>
    <t>do 10km</t>
  </si>
  <si>
    <t>nakládání a přemístění výkopu</t>
  </si>
  <si>
    <t>Hloubení a skrývka zeminy</t>
  </si>
  <si>
    <t>BILANCE ZEMNÍCH PRACÍ, SUBSTRÁTŮ A MULČE PRO VŠECHNY VEGETAČNÍ PRVKY</t>
  </si>
  <si>
    <t>výměra</t>
  </si>
  <si>
    <t>jedn.</t>
  </si>
  <si>
    <t>upřesnění</t>
  </si>
  <si>
    <t xml:space="preserve"> VÝKAZ VÝMĚR</t>
  </si>
  <si>
    <t>VÝSADBA</t>
  </si>
  <si>
    <t>Vnitroblok ul. Vodní, Krnov</t>
  </si>
  <si>
    <t>Projekt:</t>
  </si>
  <si>
    <t>BILANCE - VÝKAZ VÝMĚR - CELKOVÝ PŘEHLED</t>
  </si>
  <si>
    <t>2b</t>
  </si>
  <si>
    <t>2a</t>
  </si>
  <si>
    <t>CELKEM</t>
  </si>
  <si>
    <t>100% výměna, odvoz veškerého výkopku</t>
  </si>
  <si>
    <t>Ø 1m, hl.0,5m</t>
  </si>
  <si>
    <t>JÁMA PRO PĚNIŠNÍKY</t>
  </si>
  <si>
    <t>0,4*0,4*0,3</t>
  </si>
  <si>
    <t>VÝKOP PRO POPÍNAVKY (včetně odstranění dlažby)</t>
  </si>
  <si>
    <t>0,8*0,4*0,3</t>
  </si>
  <si>
    <t>Ø 0,7m, hl.0,4m</t>
  </si>
  <si>
    <t>JÁMA PRO KEŘE</t>
  </si>
  <si>
    <t>Ø 1m, hl.0,4m</t>
  </si>
  <si>
    <t>JÁMA PRO KEŘE (jen jámy mimo celoplošnou přípravu záhonů)</t>
  </si>
  <si>
    <t>Ø 2m, hl.0,6m</t>
  </si>
  <si>
    <t>JÁMA PRO STROMY</t>
  </si>
  <si>
    <t>DLE BILANCE NÁVOZU</t>
  </si>
  <si>
    <t>výkop včetně odvozu do 10km</t>
  </si>
  <si>
    <t>hl.0,2m</t>
  </si>
  <si>
    <t xml:space="preserve">PŘÍPRAVA ZÁHONŮ </t>
  </si>
  <si>
    <t xml:space="preserve">výkop včetně odvozu do 10km </t>
  </si>
  <si>
    <t>hl.0,4m</t>
  </si>
  <si>
    <t>PŘÍPRAVA ZÁHONŮ (z toho 6,1m2 s rozebráním stávající dlažby 30/30</t>
  </si>
  <si>
    <t>celková</t>
  </si>
  <si>
    <t>objem</t>
  </si>
  <si>
    <t>odvoz na skládku (10km)</t>
  </si>
  <si>
    <t>Výkop pro další použití</t>
  </si>
  <si>
    <t>popis</t>
  </si>
  <si>
    <t xml:space="preserve">celkový objem výkopku </t>
  </si>
  <si>
    <t>výměra (ks)</t>
  </si>
  <si>
    <t>výměra (m2)</t>
  </si>
  <si>
    <t>jedn. objem (m3)</t>
  </si>
  <si>
    <t>hloubka</t>
  </si>
  <si>
    <t>Vegetační prvek</t>
  </si>
  <si>
    <t>celkem</t>
  </si>
  <si>
    <t>13b</t>
  </si>
  <si>
    <t>13a</t>
  </si>
  <si>
    <t>štěrk</t>
  </si>
  <si>
    <t>kůra</t>
  </si>
  <si>
    <t>trvalky</t>
  </si>
  <si>
    <t>dřeviny</t>
  </si>
  <si>
    <t>VÝMĚRA</t>
  </si>
  <si>
    <t>VÝSADBA PĚNIŠNÍKŮ</t>
  </si>
  <si>
    <t>rašelina + štěrk</t>
  </si>
  <si>
    <t>rašelina</t>
  </si>
  <si>
    <t>VÝSADBA POPÍNAVEK</t>
  </si>
  <si>
    <t>VÝSADBA MENŠÍCH KEŘŮ</t>
  </si>
  <si>
    <t>VÝSADBA VĚTŠÍCH KEŘŮ</t>
  </si>
  <si>
    <t>VÝSADBA STROMŮ</t>
  </si>
  <si>
    <t>ZÁHONOVÁ VÝSADBA DŘEVIN</t>
  </si>
  <si>
    <t>ZÁHONOVÁ VÝSADBA TRVALEK POD STROMY A KEŘI</t>
  </si>
  <si>
    <t>ZÁHONOVÁ VÝSADBA TRVALEK A TRAVIN</t>
  </si>
  <si>
    <t xml:space="preserve">počet </t>
  </si>
  <si>
    <t>tloušťka vrstvy</t>
  </si>
  <si>
    <t xml:space="preserve">původní výkopová zemina </t>
  </si>
  <si>
    <t>ornice</t>
  </si>
  <si>
    <t>celková tloušťka vrstvy</t>
  </si>
  <si>
    <t>ORNICE</t>
  </si>
  <si>
    <t>spodní vrstva</t>
  </si>
  <si>
    <t>horní vrstva</t>
  </si>
  <si>
    <t>celková výměra</t>
  </si>
  <si>
    <t>MULČ</t>
  </si>
  <si>
    <t>VÝSADBOVÝ SUBSTRÁT</t>
  </si>
  <si>
    <t>parametry</t>
  </si>
  <si>
    <t>BILANCE - SUBSTRÁTY A MULČ</t>
  </si>
  <si>
    <t>ROSTLINY CELKEM</t>
  </si>
  <si>
    <t>výsadba s balem 0,6m</t>
  </si>
  <si>
    <t>STU16-18</t>
  </si>
  <si>
    <t>3XV, MDB</t>
  </si>
  <si>
    <t>TŘEŠEŇ OKRASNÁ</t>
  </si>
  <si>
    <t>PRUNUS SARGENTII</t>
  </si>
  <si>
    <t>PSA</t>
  </si>
  <si>
    <t>JASAN ÚZKOLISTÝ</t>
  </si>
  <si>
    <t>FRAXINUS ANGUSTIFOLIA 'RAYWOOD'</t>
  </si>
  <si>
    <t>FARA</t>
  </si>
  <si>
    <t>4XV, MDB</t>
  </si>
  <si>
    <t>BŘÍZA</t>
  </si>
  <si>
    <t>BETULA PENDULA 'PURPUREA'</t>
  </si>
  <si>
    <t>BPPU</t>
  </si>
  <si>
    <t>STU20-25</t>
  </si>
  <si>
    <t>JÍROVEC ČERVENÝ</t>
  </si>
  <si>
    <t>AESCULUS CARNEA</t>
  </si>
  <si>
    <t>ACAR</t>
  </si>
  <si>
    <t>VYSOKOKMEN</t>
  </si>
  <si>
    <t>výsadba s balem do 0,4m</t>
  </si>
  <si>
    <t>BR70-80</t>
  </si>
  <si>
    <t>, C</t>
  </si>
  <si>
    <t>PĚNIŠNÍK</t>
  </si>
  <si>
    <t>RHODODENDRON 'CUNNINGHAM'S WHITE'</t>
  </si>
  <si>
    <t>RCWH</t>
  </si>
  <si>
    <t>RHODODENDRON 'CATAWBIENSE GRANDIFLORUM'</t>
  </si>
  <si>
    <t>RCGR</t>
  </si>
  <si>
    <t>HOE100-125</t>
  </si>
  <si>
    <t>WAIGELIE</t>
  </si>
  <si>
    <t>WEIGELA 'EVA RATHKE'</t>
  </si>
  <si>
    <t>WERA</t>
  </si>
  <si>
    <t>HOE60-80</t>
  </si>
  <si>
    <t>3XV, MB</t>
  </si>
  <si>
    <t>KALINA PRAŽSKÁ</t>
  </si>
  <si>
    <t>VIBURNUM 'PRAGENSE'</t>
  </si>
  <si>
    <t>VPR</t>
  </si>
  <si>
    <t>HOE80-100</t>
  </si>
  <si>
    <t>ŠEŘÍK KULTIVAR</t>
  </si>
  <si>
    <t>SYRINGA VULGARIS HYBRIDEN IN SORTEN</t>
  </si>
  <si>
    <t>SVISO</t>
  </si>
  <si>
    <t>ŠEŘÍK</t>
  </si>
  <si>
    <t>SYRINGA CHINENSIS</t>
  </si>
  <si>
    <t>SCHI</t>
  </si>
  <si>
    <t>PUSTORYL CV.</t>
  </si>
  <si>
    <t>PHILADELPHUS 'BELLE ETOILE'</t>
  </si>
  <si>
    <t>PBET</t>
  </si>
  <si>
    <t>výsadba s balem do 0,3m</t>
  </si>
  <si>
    <t>3XV, C</t>
  </si>
  <si>
    <t>HOE150-175</t>
  </si>
  <si>
    <t>SVÍDA DŘÍN</t>
  </si>
  <si>
    <t>CORNUS MAS</t>
  </si>
  <si>
    <t>CMA</t>
  </si>
  <si>
    <t>SVÍDA</t>
  </si>
  <si>
    <t>CORNUS ALBA 'SIBIRICA'</t>
  </si>
  <si>
    <t>CASI</t>
  </si>
  <si>
    <t>BUDDLEYIA</t>
  </si>
  <si>
    <t>BUDDLEJA HYBRIDEN IN SORTEN-ROT</t>
  </si>
  <si>
    <t>BHRO</t>
  </si>
  <si>
    <t>SOLITÉRNÍ KEŘ</t>
  </si>
  <si>
    <t>výsadba s balem do 0,2m</t>
  </si>
  <si>
    <t>HOE60-100</t>
  </si>
  <si>
    <t>2XV, C</t>
  </si>
  <si>
    <t>RŮŽE ŠEDÁ</t>
  </si>
  <si>
    <t>ROSA GLAUCA</t>
  </si>
  <si>
    <t>RGLAU</t>
  </si>
  <si>
    <t>RŮŽE SADOVÁ</t>
  </si>
  <si>
    <t>LOUBINEC</t>
  </si>
  <si>
    <t>PARTHENOCISSUS TRICUSPIDATA 'VEITCHII'</t>
  </si>
  <si>
    <t>PTVE</t>
  </si>
  <si>
    <t>HOE100-150</t>
  </si>
  <si>
    <t>PARTHENOCISSUS QUINQUEFOLIA</t>
  </si>
  <si>
    <t>PQU</t>
  </si>
  <si>
    <t>ZIMOLEZ - OVÍJIVÝ</t>
  </si>
  <si>
    <t>LONICERA BROWNII 'DROPMORE SCARLET'</t>
  </si>
  <si>
    <t>LBDSC</t>
  </si>
  <si>
    <t>TR2, HOE100-150</t>
  </si>
  <si>
    <t>PODRAŽEC</t>
  </si>
  <si>
    <t>ARISTOLOCHIA MACROPHYLLA</t>
  </si>
  <si>
    <t>AMA</t>
  </si>
  <si>
    <t>POPÍNAVÁ ROSTLINA</t>
  </si>
  <si>
    <t>HOE30-40</t>
  </si>
  <si>
    <t>TAVOLNÍK NÍZKÝ</t>
  </si>
  <si>
    <t>SPIRAEA JAPONICA 'SHIROBANA'</t>
  </si>
  <si>
    <t>SJSH</t>
  </si>
  <si>
    <t>BR20-30</t>
  </si>
  <si>
    <t>STEPHANANDRA</t>
  </si>
  <si>
    <t>STEPHANANDRA 'CRISPA'</t>
  </si>
  <si>
    <t>SCRI</t>
  </si>
  <si>
    <t>2XV, MB</t>
  </si>
  <si>
    <t>MAHONIE</t>
  </si>
  <si>
    <t>MAHONIA AQUIFOLIUM</t>
  </si>
  <si>
    <t>MAQ</t>
  </si>
  <si>
    <t>ZÁHONOVÝ KEŘ</t>
  </si>
  <si>
    <t>výsadba hrnkovaných trvalek</t>
  </si>
  <si>
    <t>, TB</t>
  </si>
  <si>
    <t>WALDSTEINIE</t>
  </si>
  <si>
    <t>WALDSTEINIA GEOIDES</t>
  </si>
  <si>
    <t>WGE</t>
  </si>
  <si>
    <t>ŠALVĚJ</t>
  </si>
  <si>
    <t>SALVIA IN SORTEN</t>
  </si>
  <si>
    <t>SALVISO</t>
  </si>
  <si>
    <t>ZVONEK KLUBKATÝ</t>
  </si>
  <si>
    <t>CAMPANULA GLOMERATA 'SUPERBA'</t>
  </si>
  <si>
    <t>CGSUP</t>
  </si>
  <si>
    <t>ROŽEC</t>
  </si>
  <si>
    <t>CERASTIUM BIBERSTEINII</t>
  </si>
  <si>
    <t>CBIB</t>
  </si>
  <si>
    <t>ŘEBŘÍČEK</t>
  </si>
  <si>
    <t>ACHILLEA FILIPENDULINA-HYBR. 'HELIOS'</t>
  </si>
  <si>
    <t>AFHHE</t>
  </si>
  <si>
    <t>ACHILLEA FILIPENDULINA-HYBR. 'FEUERLAND'</t>
  </si>
  <si>
    <t>AFHFE</t>
  </si>
  <si>
    <t>METLICE</t>
  </si>
  <si>
    <t>DESCHAMPSIA CESPITOSA 'BRONZESCHLEIER'</t>
  </si>
  <si>
    <t>DCBR</t>
  </si>
  <si>
    <t xml:space="preserve">BIKA </t>
  </si>
  <si>
    <t>LUZULA LUZULOIDES</t>
  </si>
  <si>
    <t>LLUZ</t>
  </si>
  <si>
    <t>BIKA HAJNÍ</t>
  </si>
  <si>
    <t>LUZULA NIVEA</t>
  </si>
  <si>
    <t>LNI</t>
  </si>
  <si>
    <t>JEČMENICE</t>
  </si>
  <si>
    <t>LEYMUS ARENARIUS (STRANDROGGEN)</t>
  </si>
  <si>
    <t>LAR</t>
  </si>
  <si>
    <t>ZÁHONOVÁ TRVALKA A TRAVINA</t>
  </si>
  <si>
    <t>výsadba cibulovin</t>
  </si>
  <si>
    <t>ČESNEK</t>
  </si>
  <si>
    <t>ALLIUM SPHAEROCEPHALON</t>
  </si>
  <si>
    <t>ASPH</t>
  </si>
  <si>
    <t>ALLIUM GIGANTEUM 'GLADIATOR'</t>
  </si>
  <si>
    <t>AGGLA</t>
  </si>
  <si>
    <t>CIBULOVINY</t>
  </si>
  <si>
    <t>50% výměna</t>
  </si>
  <si>
    <t>100% výměna</t>
  </si>
  <si>
    <t>bez výměny</t>
  </si>
  <si>
    <t>0,01-0,05</t>
  </si>
  <si>
    <t>kůly celkem</t>
  </si>
  <si>
    <t>kůly jedn.</t>
  </si>
  <si>
    <t>MNOŽSTVÍ</t>
  </si>
  <si>
    <t>VELIKOST</t>
  </si>
  <si>
    <t>POČET PŘESAZENÍ</t>
  </si>
  <si>
    <t>ČS.NÁZEV</t>
  </si>
  <si>
    <t>LATINSKÝ NÁZEV</t>
  </si>
  <si>
    <t>ZKRATKA</t>
  </si>
  <si>
    <t>velikost výsadby</t>
  </si>
  <si>
    <t>hloubení jamky (m3)</t>
  </si>
  <si>
    <t>KRNOV - VNITROBLOK VODNÍ</t>
  </si>
  <si>
    <t>BILANCE ROSTLIN</t>
  </si>
  <si>
    <t>závitové tyče M 12 x 200 mm</t>
  </si>
  <si>
    <t>matice M 12</t>
  </si>
  <si>
    <t>rozety</t>
  </si>
  <si>
    <t>svorky 3 D</t>
  </si>
  <si>
    <t>mezipřipevnění, sestávající z :</t>
  </si>
  <si>
    <t xml:space="preserve"> standardní nástěnné konzoly </t>
  </si>
  <si>
    <t>provedení s vidlicí a koncovkou</t>
  </si>
  <si>
    <t>a dole Super Mini napínákem - dlouhé</t>
  </si>
  <si>
    <t>Mini koncovkou s vidlicí</t>
  </si>
  <si>
    <t>zakončená: nahoře nalisovanou Super</t>
  </si>
  <si>
    <t>L = 6000 mm,</t>
  </si>
  <si>
    <t>svislá lana průměru 4 mm</t>
  </si>
  <si>
    <t>Položka č.</t>
  </si>
  <si>
    <t xml:space="preserve">Označení </t>
  </si>
  <si>
    <t xml:space="preserve">Ks </t>
  </si>
  <si>
    <t xml:space="preserve">Pol. </t>
  </si>
  <si>
    <t>1 komplet</t>
  </si>
  <si>
    <t>Tato opěrná konstrukce sestává ze dvou svislých lan a je určena pro vzdálenost od stěny 65 mm, 90 mm nebo 115 mm. Je určena pro ovíjivé nebo úponkovité rostliny o celkové hmotnosti cca 150 kg na jedno lano.</t>
  </si>
  <si>
    <t>OPĚRNÁ KONSTRUKCE  PRO POPÍNAVÉ ROSTLINY</t>
  </si>
  <si>
    <t>BILANCE - OPĚRNÁ KONSKTRUCE PRO OVÍJIVÉ ROSTLINY</t>
  </si>
  <si>
    <t>podrost popínavek</t>
  </si>
  <si>
    <t xml:space="preserve">záhon </t>
  </si>
  <si>
    <t>pod Aesculus carnea</t>
  </si>
  <si>
    <t>záhon 16</t>
  </si>
  <si>
    <t>záhon 15</t>
  </si>
  <si>
    <t>záhon 14</t>
  </si>
  <si>
    <t>záhon 13b</t>
  </si>
  <si>
    <t>záhon 13a</t>
  </si>
  <si>
    <t>záhon 12</t>
  </si>
  <si>
    <t>záhon 11</t>
  </si>
  <si>
    <t>záhon 10</t>
  </si>
  <si>
    <t>záhon 9</t>
  </si>
  <si>
    <t>záhon 8</t>
  </si>
  <si>
    <t>záhon 7</t>
  </si>
  <si>
    <t>záhon 6</t>
  </si>
  <si>
    <t>záhon 5</t>
  </si>
  <si>
    <t>záhon 4</t>
  </si>
  <si>
    <t>záhon 3</t>
  </si>
  <si>
    <t>záhon 2c</t>
  </si>
  <si>
    <t>2c</t>
  </si>
  <si>
    <t>záhon 2b</t>
  </si>
  <si>
    <t>záhon 2a</t>
  </si>
  <si>
    <t>záhon 1</t>
  </si>
  <si>
    <t>UMÍSTĚNÍ</t>
  </si>
  <si>
    <t>BOTAN.NÁZEV</t>
  </si>
  <si>
    <t>PŘEHLED ROSTLIN</t>
  </si>
  <si>
    <t>SO 01 KRAJINÁŘSKÉ ÚPRAVY</t>
  </si>
  <si>
    <t>BILANCE VÝKOPOVÝCH PRACÍ</t>
  </si>
  <si>
    <t>STAV LISTOPAD 2014</t>
  </si>
  <si>
    <t>KRYCÍ LIST ROZPOČTU</t>
  </si>
  <si>
    <t>Název stavby</t>
  </si>
  <si>
    <t>Vnitroblok ul. Vodní Krnov</t>
  </si>
  <si>
    <t>JKSO</t>
  </si>
  <si>
    <t xml:space="preserve"> </t>
  </si>
  <si>
    <t>Kód stavby</t>
  </si>
  <si>
    <t>14140005</t>
  </si>
  <si>
    <t>Název objektu</t>
  </si>
  <si>
    <t>SO 01- Krajinářské úpravy</t>
  </si>
  <si>
    <t>EČO</t>
  </si>
  <si>
    <t>Kód objektu</t>
  </si>
  <si>
    <t>01</t>
  </si>
  <si>
    <t>Název části</t>
  </si>
  <si>
    <t>Místo</t>
  </si>
  <si>
    <t>K r n o v</t>
  </si>
  <si>
    <t>Kód části</t>
  </si>
  <si>
    <t>Název podčásti</t>
  </si>
  <si>
    <t>Kód podčásti</t>
  </si>
  <si>
    <t>IČ</t>
  </si>
  <si>
    <t>DIČ</t>
  </si>
  <si>
    <t>Objednatel</t>
  </si>
  <si>
    <t>Město Krnov</t>
  </si>
  <si>
    <t>Projektant</t>
  </si>
  <si>
    <t>ing. Ondruška  s.r.o  Krnov</t>
  </si>
  <si>
    <t>Zhotovitel</t>
  </si>
  <si>
    <t>dle výběrového  řízení</t>
  </si>
  <si>
    <t>Rozpočet číslo</t>
  </si>
  <si>
    <t>Zpracoval</t>
  </si>
  <si>
    <t>Dne</t>
  </si>
  <si>
    <t>12.10.2014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</si>
  <si>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</si>
  <si>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</si>
  <si>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</si>
  <si>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</si>
  <si>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</si>
  <si>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</si>
  <si>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</si>
  <si>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</si>
  <si>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</si>
  <si>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</si>
  <si>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</si>
  <si>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</si>
  <si>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</si>
  <si>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</si>
  <si>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</si>
  <si>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</si>
  <si>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</si>
  <si>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</si>
  <si>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</si>
  <si>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</si>
  <si>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</si>
  <si>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</si>
  <si>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</si>
  <si>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</si>
  <si>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</si>
  <si>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</si>
  <si>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</si>
  <si>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</si>
  <si>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</si>
  <si>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</si>
  <si>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</si>
  <si>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</si>
  <si>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</si>
  <si>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</si>
  <si>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</si>
  <si>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</si>
  <si>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</si>
  <si>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</si>
  <si>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</si>
  <si>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</si>
  <si>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</si>
  <si>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</si>
  <si>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</si>
  <si>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</si>
  <si>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</si>
  <si>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</si>
  <si>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</si>
  <si>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</si>
  <si>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</si>
  <si>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</si>
  <si>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</si>
  <si>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</si>
  <si>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</si>
  <si>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</si>
  <si>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</si>
  <si>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</si>
  <si>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</si>
  <si>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</si>
  <si>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</si>
  <si>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</si>
  <si>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</si>
  <si>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</si>
  <si>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</si>
  <si>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</si>
  <si>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</si>
  <si>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</si>
  <si>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</si>
  <si>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</si>
  <si>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</si>
  <si>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</si>
  <si>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</si>
  <si>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</si>
  <si>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</si>
  <si>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</si>
  <si>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</si>
  <si>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</si>
  <si>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</si>
  <si>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</si>
  <si>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</si>
  <si>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</si>
  <si>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</si>
  <si>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práce-příprava záhonů</t>
  </si>
  <si>
    <t>K</t>
  </si>
  <si>
    <t>001</t>
  </si>
  <si>
    <t>122101102</t>
  </si>
  <si>
    <t>Odkopávky a prokopávky nezapažené v hornině tř. 1 a 2 objem do 1000 m3</t>
  </si>
  <si>
    <t>2</t>
  </si>
  <si>
    <t>167101101</t>
  </si>
  <si>
    <t>Nakládání výkopku z hornin tř. 1 až 4 do 100 m3</t>
  </si>
  <si>
    <t>3</t>
  </si>
  <si>
    <t>162701105</t>
  </si>
  <si>
    <t>Vodorovné přemístění do 10000 m výkopku/sypaniny z horniny tř. 1 až 4</t>
  </si>
  <si>
    <t>4</t>
  </si>
  <si>
    <t>171201211</t>
  </si>
  <si>
    <t>Poplatek za uložení odpadu ze sypaniny na skládce (skládkovné)</t>
  </si>
  <si>
    <t>5</t>
  </si>
  <si>
    <t>231</t>
  </si>
  <si>
    <t>181114711</t>
  </si>
  <si>
    <t>Odstranění kamene sebráním a naložením na dopravní prostředek hmotnosti jednotlivě do 15 kg</t>
  </si>
  <si>
    <t>6</t>
  </si>
  <si>
    <t>PK</t>
  </si>
  <si>
    <t>182001155</t>
  </si>
  <si>
    <t>Prokypření podloží</t>
  </si>
  <si>
    <t>7</t>
  </si>
  <si>
    <t>181301102</t>
  </si>
  <si>
    <t>Rozprostření spodní vrstvy vrstvy do 150 mm</t>
  </si>
  <si>
    <t>8</t>
  </si>
  <si>
    <t>M</t>
  </si>
  <si>
    <t>MAT</t>
  </si>
  <si>
    <t>020,001</t>
  </si>
  <si>
    <t>Dodávka zeminy pro spodní vrstvu /ornice+výkop/</t>
  </si>
  <si>
    <t>9</t>
  </si>
  <si>
    <t>181301102n</t>
  </si>
  <si>
    <t>Rozprostření vrchní vrstvy vrstvy do 150 mm</t>
  </si>
  <si>
    <t>10</t>
  </si>
  <si>
    <t>020,101</t>
  </si>
  <si>
    <t>Dodávka vrchní vrstvy -ornice</t>
  </si>
  <si>
    <t>11</t>
  </si>
  <si>
    <t>181111111</t>
  </si>
  <si>
    <t>Plošná úprava terénu do 500 m2 zemina tř 1 až 4 nerovnosti do +/- 100 mm v rovinně a svahu do 1:5</t>
  </si>
  <si>
    <t>12</t>
  </si>
  <si>
    <t>184911161</t>
  </si>
  <si>
    <t>Mulčování záhonů kačírkem tl. vrstvy do 0,1 m v rovině a svahu do 1:5</t>
  </si>
  <si>
    <t>13</t>
  </si>
  <si>
    <t>184911421</t>
  </si>
  <si>
    <t>Mulčování rostlin kůrou tl. do 0,1 m v rovině a svahu do 1:5</t>
  </si>
  <si>
    <t>14</t>
  </si>
  <si>
    <t>583500</t>
  </si>
  <si>
    <t>Dodávka mulčovacího štěrku</t>
  </si>
  <si>
    <t>15</t>
  </si>
  <si>
    <t>583501</t>
  </si>
  <si>
    <t>Dodávka mulčovací kůry</t>
  </si>
  <si>
    <t>16</t>
  </si>
  <si>
    <t>184950001</t>
  </si>
  <si>
    <t>Pletí,čištění .urovnání po výstavbě v 1,roce</t>
  </si>
  <si>
    <t>17</t>
  </si>
  <si>
    <t>318001111</t>
  </si>
  <si>
    <t>Dodávka a montáž žulových kvádrů</t>
  </si>
  <si>
    <t>18</t>
  </si>
  <si>
    <t>221</t>
  </si>
  <si>
    <t>113106121</t>
  </si>
  <si>
    <t>Rozebrání dlažeb komunikací pro pěší z betonových nebo kamenných dlaždic</t>
  </si>
  <si>
    <t>19</t>
  </si>
  <si>
    <t>916231219</t>
  </si>
  <si>
    <t>Osazení obrubníku kovového  vč,lože a dodávky</t>
  </si>
  <si>
    <t>20</t>
  </si>
  <si>
    <t>916231220</t>
  </si>
  <si>
    <t>Osazení opěrné konstrukce pro dřeviny  a dodávky</t>
  </si>
  <si>
    <t>kpl</t>
  </si>
  <si>
    <t>18,1</t>
  </si>
  <si>
    <t>Cibuloviny</t>
  </si>
  <si>
    <t>21</t>
  </si>
  <si>
    <t>183101111</t>
  </si>
  <si>
    <t>Jamky pro výsadbu bez výměny půdy zeminy tř 1 až 4 objem do 0,01 m3 v rovině a svahu do 1:5</t>
  </si>
  <si>
    <t>kus</t>
  </si>
  <si>
    <t>22</t>
  </si>
  <si>
    <t>183211313</t>
  </si>
  <si>
    <t>Výsadba cibulí nebo hlíz</t>
  </si>
  <si>
    <t>23</t>
  </si>
  <si>
    <t>026,001</t>
  </si>
  <si>
    <t>AGGLA- Allium giganteum -česnek</t>
  </si>
  <si>
    <t>24</t>
  </si>
  <si>
    <t>026,002</t>
  </si>
  <si>
    <t>ASPH - Allium Sphaerocephalon -česnek</t>
  </si>
  <si>
    <t>18,2</t>
  </si>
  <si>
    <t>Záhonová trvalka  a travina</t>
  </si>
  <si>
    <t>25</t>
  </si>
  <si>
    <t>26</t>
  </si>
  <si>
    <t>183211321</t>
  </si>
  <si>
    <t>Výsadba květin hrnkovaných D květináče do 80 mm</t>
  </si>
  <si>
    <t>27</t>
  </si>
  <si>
    <t>185809001</t>
  </si>
  <si>
    <t>Ošetření vysazených květin v rovině a svahu do 1:5</t>
  </si>
  <si>
    <t>28</t>
  </si>
  <si>
    <t>185851121</t>
  </si>
  <si>
    <t>Dovoz vody pro zálivku rostlin za vzdálenost do 1000 m</t>
  </si>
  <si>
    <t>29</t>
  </si>
  <si>
    <t>082113200</t>
  </si>
  <si>
    <t>voda pitná pro smluvní odběratele</t>
  </si>
  <si>
    <t>30</t>
  </si>
  <si>
    <t>185807001</t>
  </si>
  <si>
    <t>Péče o rostliny během roku</t>
  </si>
  <si>
    <t>31</t>
  </si>
  <si>
    <t>026,101</t>
  </si>
  <si>
    <t>LAR -Leymus Anerarius -ječmenice</t>
  </si>
  <si>
    <t>32</t>
  </si>
  <si>
    <t>026,102</t>
  </si>
  <si>
    <t>LNI -Luzula nivea  -bika hajní</t>
  </si>
  <si>
    <t>33</t>
  </si>
  <si>
    <t>026,103</t>
  </si>
  <si>
    <t>DCBR - Deschampsia cespitosa -metlice</t>
  </si>
  <si>
    <t>34</t>
  </si>
  <si>
    <t>026,104</t>
  </si>
  <si>
    <t>LLUZ  -luzula luzuloige -bika</t>
  </si>
  <si>
    <t>35</t>
  </si>
  <si>
    <t>026,105</t>
  </si>
  <si>
    <t>AFHFE- Achillea filipendulina -hybr.- řebříček</t>
  </si>
  <si>
    <t>36</t>
  </si>
  <si>
    <t>026,106</t>
  </si>
  <si>
    <t>AFHHE- Achillea filipendulina -hybr.- řebříček</t>
  </si>
  <si>
    <t>37</t>
  </si>
  <si>
    <t>026,107</t>
  </si>
  <si>
    <t>CBIB- Cerastium biber steini -rožec</t>
  </si>
  <si>
    <t>38</t>
  </si>
  <si>
    <t>026,108</t>
  </si>
  <si>
    <t>CGSUP  Campanula glomerata -zvonek klubkatý</t>
  </si>
  <si>
    <t>39</t>
  </si>
  <si>
    <t>026,112</t>
  </si>
  <si>
    <t>SALVISO -Salvia in sorten-šalvěj</t>
  </si>
  <si>
    <t>40</t>
  </si>
  <si>
    <t>026,113</t>
  </si>
  <si>
    <t>WGE -Wladsteinia geoides-wajdsteinie</t>
  </si>
  <si>
    <t>18,3</t>
  </si>
  <si>
    <t>Záhonový keř</t>
  </si>
  <si>
    <t>41</t>
  </si>
  <si>
    <t>42</t>
  </si>
  <si>
    <t>184102111</t>
  </si>
  <si>
    <t>Výsadba dřeviny s balem D do 0,2 m do jamky se zalitím v rovině a svahu do 1:5</t>
  </si>
  <si>
    <t>43</t>
  </si>
  <si>
    <t>185808001</t>
  </si>
  <si>
    <t>44</t>
  </si>
  <si>
    <t>45</t>
  </si>
  <si>
    <t>46</t>
  </si>
  <si>
    <t>47</t>
  </si>
  <si>
    <t>026,201</t>
  </si>
  <si>
    <t>MAQ-mahonia aqifolium -mahonie</t>
  </si>
  <si>
    <t>48</t>
  </si>
  <si>
    <t>026,202</t>
  </si>
  <si>
    <t xml:space="preserve">SCRI- Stephanandra  </t>
  </si>
  <si>
    <t>49</t>
  </si>
  <si>
    <t>026,203</t>
  </si>
  <si>
    <t>SJSH- spiraea japonica  -tavolník nízký</t>
  </si>
  <si>
    <t>18,4</t>
  </si>
  <si>
    <t>Popínavá rostlina</t>
  </si>
  <si>
    <t>50</t>
  </si>
  <si>
    <t>51</t>
  </si>
  <si>
    <t>52</t>
  </si>
  <si>
    <t>53</t>
  </si>
  <si>
    <t>54</t>
  </si>
  <si>
    <t>55</t>
  </si>
  <si>
    <t>56</t>
  </si>
  <si>
    <t>026,301</t>
  </si>
  <si>
    <t>AMA-aristolochia -podpražec</t>
  </si>
  <si>
    <t>57</t>
  </si>
  <si>
    <t>026,302</t>
  </si>
  <si>
    <t>LBDSC-lonicera brownii-zimolez ovíjivý</t>
  </si>
  <si>
    <t>58</t>
  </si>
  <si>
    <t>026,303</t>
  </si>
  <si>
    <t>PQU-parthenocissus -loubinec</t>
  </si>
  <si>
    <t>59</t>
  </si>
  <si>
    <t>026,304</t>
  </si>
  <si>
    <t>PTVE-parthenocissus tricus- loubinec</t>
  </si>
  <si>
    <t>18,5</t>
  </si>
  <si>
    <t>Růže sadová</t>
  </si>
  <si>
    <t>60</t>
  </si>
  <si>
    <t>61</t>
  </si>
  <si>
    <t>62</t>
  </si>
  <si>
    <t>63</t>
  </si>
  <si>
    <t>64</t>
  </si>
  <si>
    <t>65</t>
  </si>
  <si>
    <t>66</t>
  </si>
  <si>
    <t>026,402</t>
  </si>
  <si>
    <t>-RGLAU -rosa glauca -růže šedá</t>
  </si>
  <si>
    <t>18,6</t>
  </si>
  <si>
    <t>Solitérní keř</t>
  </si>
  <si>
    <t>67</t>
  </si>
  <si>
    <t>183101115</t>
  </si>
  <si>
    <t>Jamky pro výsadbu bez výměny půdy zeminy tř 1 až 4 objem do 0,4 m3 v rovině a svahu do 1:5</t>
  </si>
  <si>
    <t>68</t>
  </si>
  <si>
    <t>184102112</t>
  </si>
  <si>
    <t>Výsadba dřeviny s balem D do 0,3 m do jamky se zalitím v rovině a svahu do 1:5</t>
  </si>
  <si>
    <t>69</t>
  </si>
  <si>
    <t>184102113</t>
  </si>
  <si>
    <t>Výsadba dřeviny s balem D do 0,4 m do jamky se zalitím v rovině a svahu do 1:5</t>
  </si>
  <si>
    <t>70</t>
  </si>
  <si>
    <t>71</t>
  </si>
  <si>
    <t>72</t>
  </si>
  <si>
    <t>73</t>
  </si>
  <si>
    <t>74</t>
  </si>
  <si>
    <t>75</t>
  </si>
  <si>
    <t>184215112</t>
  </si>
  <si>
    <t>Ukotvení kmene dřevin jedním kůlem D do 0,1 m délky do 2 m</t>
  </si>
  <si>
    <t>76</t>
  </si>
  <si>
    <t>026881</t>
  </si>
  <si>
    <t>Dodávka kůlu</t>
  </si>
  <si>
    <t>77</t>
  </si>
  <si>
    <t>026,501</t>
  </si>
  <si>
    <t>BHRO- buddleja hybriden -buddleyia</t>
  </si>
  <si>
    <t>78</t>
  </si>
  <si>
    <t>026,502</t>
  </si>
  <si>
    <t>CASI- cornus alba  -svída</t>
  </si>
  <si>
    <t>79</t>
  </si>
  <si>
    <t>026,503</t>
  </si>
  <si>
    <t>CMA -Cornus mas -svída dřín</t>
  </si>
  <si>
    <t>80</t>
  </si>
  <si>
    <t>026,505</t>
  </si>
  <si>
    <t xml:space="preserve">PBET-lhiladelphus -pustoryl </t>
  </si>
  <si>
    <t>81</t>
  </si>
  <si>
    <t>026,506</t>
  </si>
  <si>
    <t>SCHI -syringa chinensis-šeřík</t>
  </si>
  <si>
    <t>82</t>
  </si>
  <si>
    <t>026,507</t>
  </si>
  <si>
    <t>SVISO -syringa vulgaris -šeřík kultivar</t>
  </si>
  <si>
    <t>83</t>
  </si>
  <si>
    <t>026,508</t>
  </si>
  <si>
    <t>VPR- vibrunum -kalina pražská</t>
  </si>
  <si>
    <t>84</t>
  </si>
  <si>
    <t>026,509</t>
  </si>
  <si>
    <t>WERA-weigela -waigelie</t>
  </si>
  <si>
    <t>85</t>
  </si>
  <si>
    <t>026,510</t>
  </si>
  <si>
    <t>RCGR -rhododenfron  -pěnišník</t>
  </si>
  <si>
    <t>86</t>
  </si>
  <si>
    <t>026,511</t>
  </si>
  <si>
    <t>RCWH -rhododendron -pěnišník</t>
  </si>
  <si>
    <t>18,7</t>
  </si>
  <si>
    <t>Vysokokmen</t>
  </si>
  <si>
    <t>87</t>
  </si>
  <si>
    <t>183101222</t>
  </si>
  <si>
    <t>Jamky pro výsadbu s výměnou 50 % půdy zeminy tř 1 až 4 objem do 2 m3 v rovině a svahu do 1:5</t>
  </si>
  <si>
    <t>88</t>
  </si>
  <si>
    <t>184102115</t>
  </si>
  <si>
    <t>Výsadba dřeviny s balem D do 0,6 m do jamky se zalitím v rovině a svahu do 1:5</t>
  </si>
  <si>
    <t>89</t>
  </si>
  <si>
    <t>184913001</t>
  </si>
  <si>
    <t>Prokypření podloží -dovoz a rozprostření v tl. 30cm</t>
  </si>
  <si>
    <t>90</t>
  </si>
  <si>
    <t>184913002</t>
  </si>
  <si>
    <t>Rozprostření vrchní vrstvy --ornice</t>
  </si>
  <si>
    <t>91</t>
  </si>
  <si>
    <t>92</t>
  </si>
  <si>
    <t>93</t>
  </si>
  <si>
    <t>94</t>
  </si>
  <si>
    <t>95</t>
  </si>
  <si>
    <t>96</t>
  </si>
  <si>
    <t>97</t>
  </si>
  <si>
    <t>184216001</t>
  </si>
  <si>
    <t>Dodávka a montáž bandáže</t>
  </si>
  <si>
    <t>98</t>
  </si>
  <si>
    <t>026,601</t>
  </si>
  <si>
    <t>ACAR -aesculus carnea -jírovec červený</t>
  </si>
  <si>
    <t>99</t>
  </si>
  <si>
    <t>026,602</t>
  </si>
  <si>
    <t>BPPU -betula pendula -bříza</t>
  </si>
  <si>
    <t>100</t>
  </si>
  <si>
    <t>026,603</t>
  </si>
  <si>
    <t>FARA -fraxinus angustifolia-jasan úzkolistý</t>
  </si>
  <si>
    <t>101</t>
  </si>
  <si>
    <t>026,604</t>
  </si>
  <si>
    <t>PSA -prunus sargenti -třešen okrasná</t>
  </si>
  <si>
    <t>VRN</t>
  </si>
  <si>
    <t>00</t>
  </si>
  <si>
    <t>Vedlejší náklady</t>
  </si>
  <si>
    <t>102</t>
  </si>
  <si>
    <t>000301</t>
  </si>
  <si>
    <t>Vytýčení  sadových úprav</t>
  </si>
  <si>
    <t>103</t>
  </si>
  <si>
    <t>000350</t>
  </si>
  <si>
    <t>Zařízení staveniětě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</si>
</sst>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[$-10405]0.00"/>
    <numFmt numFmtId="171" formatCode="#,##0.0\ &quot;Kč&quot;"/>
    <numFmt numFmtId="172" formatCode="####;\-####"/>
    <numFmt numFmtId="173" formatCode="#,##0;\-#,##0"/>
    <numFmt numFmtId="174" formatCode="#,##0.0000;\-#,##0.0000"/>
    <numFmt numFmtId="175" formatCode="#,##0.0;\-#,##0.0"/>
  </numFmts>
  <fonts count="10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b/>
      <sz val="7"/>
      <name val="Arial"/>
      <family val="2"/>
    </font>
    <font>
      <sz val="8"/>
      <color indexed="8"/>
      <name val="Arial Black"/>
      <family val="2"/>
    </font>
    <font>
      <i/>
      <sz val="7"/>
      <color indexed="8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8"/>
      <color indexed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0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4"/>
      <color indexed="10"/>
      <name val="Arial Black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 Black"/>
      <family val="2"/>
    </font>
    <font>
      <sz val="12"/>
      <color theme="1"/>
      <name val="Arial"/>
      <family val="2"/>
    </font>
    <font>
      <b/>
      <sz val="14"/>
      <color rgb="FFFF0000"/>
      <name val="Arial Black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8D9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611">
    <xf numFmtId="0" fontId="0" fillId="0" borderId="0" xfId="0" applyAlignment="1">
      <alignment vertical="top"/>
    </xf>
    <xf numFmtId="0" fontId="4" fillId="0" borderId="0" xfId="47">
      <alignment/>
      <protection/>
    </xf>
    <xf numFmtId="0" fontId="4" fillId="0" borderId="0" xfId="48" applyAlignment="1">
      <alignment vertical="top"/>
      <protection/>
    </xf>
    <xf numFmtId="0" fontId="4" fillId="0" borderId="0" xfId="47" applyAlignment="1">
      <alignment vertical="top"/>
      <protection/>
    </xf>
    <xf numFmtId="0" fontId="5" fillId="0" borderId="0" xfId="48" applyFont="1" applyAlignment="1">
      <alignment horizontal="left" vertical="top" wrapText="1"/>
      <protection/>
    </xf>
    <xf numFmtId="4" fontId="6" fillId="0" borderId="10" xfId="48" applyNumberFormat="1" applyFont="1" applyBorder="1" applyAlignment="1">
      <alignment horizontal="right" vertical="top"/>
      <protection/>
    </xf>
    <xf numFmtId="0" fontId="7" fillId="0" borderId="10" xfId="48" applyFont="1" applyBorder="1" applyAlignment="1">
      <alignment vertical="top"/>
      <protection/>
    </xf>
    <xf numFmtId="0" fontId="7" fillId="0" borderId="10" xfId="48" applyFont="1" applyBorder="1" applyAlignment="1">
      <alignment horizontal="right" vertical="top" wrapText="1"/>
      <protection/>
    </xf>
    <xf numFmtId="0" fontId="8" fillId="0" borderId="10" xfId="48" applyFont="1" applyBorder="1" applyAlignment="1">
      <alignment vertical="top" wrapText="1"/>
      <protection/>
    </xf>
    <xf numFmtId="0" fontId="4" fillId="0" borderId="10" xfId="48" applyBorder="1" applyAlignment="1">
      <alignment vertical="top"/>
      <protection/>
    </xf>
    <xf numFmtId="4" fontId="6" fillId="33" borderId="11" xfId="48" applyNumberFormat="1" applyFont="1" applyFill="1" applyBorder="1" applyAlignment="1">
      <alignment horizontal="right" vertical="top"/>
      <protection/>
    </xf>
    <xf numFmtId="0" fontId="7" fillId="33" borderId="10" xfId="48" applyFont="1" applyFill="1" applyBorder="1" applyAlignment="1">
      <alignment vertical="top"/>
      <protection/>
    </xf>
    <xf numFmtId="0" fontId="7" fillId="33" borderId="10" xfId="48" applyFont="1" applyFill="1" applyBorder="1" applyAlignment="1">
      <alignment horizontal="right" vertical="top" wrapText="1"/>
      <protection/>
    </xf>
    <xf numFmtId="0" fontId="9" fillId="33" borderId="10" xfId="48" applyFont="1" applyFill="1" applyBorder="1" applyAlignment="1">
      <alignment vertical="top" wrapText="1"/>
      <protection/>
    </xf>
    <xf numFmtId="0" fontId="7" fillId="0" borderId="12" xfId="48" applyFont="1" applyBorder="1" applyAlignment="1">
      <alignment vertical="top"/>
      <protection/>
    </xf>
    <xf numFmtId="0" fontId="7" fillId="0" borderId="12" xfId="48" applyFont="1" applyBorder="1" applyAlignment="1">
      <alignment horizontal="right" vertical="top" wrapText="1"/>
      <protection/>
    </xf>
    <xf numFmtId="0" fontId="8" fillId="0" borderId="12" xfId="48" applyFont="1" applyBorder="1" applyAlignment="1">
      <alignment vertical="top" wrapText="1"/>
      <protection/>
    </xf>
    <xf numFmtId="0" fontId="4" fillId="0" borderId="12" xfId="48" applyBorder="1" applyAlignment="1">
      <alignment vertical="top"/>
      <protection/>
    </xf>
    <xf numFmtId="4" fontId="6" fillId="33" borderId="13" xfId="48" applyNumberFormat="1" applyFont="1" applyFill="1" applyBorder="1" applyAlignment="1">
      <alignment horizontal="right" vertical="top"/>
      <protection/>
    </xf>
    <xf numFmtId="0" fontId="10" fillId="33" borderId="13" xfId="48" applyFont="1" applyFill="1" applyBorder="1" applyAlignment="1">
      <alignment vertical="top"/>
      <protection/>
    </xf>
    <xf numFmtId="0" fontId="11" fillId="33" borderId="13" xfId="48" applyFont="1" applyFill="1" applyBorder="1" applyAlignment="1">
      <alignment horizontal="right" vertical="top" wrapText="1"/>
      <protection/>
    </xf>
    <xf numFmtId="0" fontId="11" fillId="33" borderId="13" xfId="48" applyFont="1" applyFill="1" applyBorder="1" applyAlignment="1">
      <alignment vertical="top" wrapText="1"/>
      <protection/>
    </xf>
    <xf numFmtId="0" fontId="11" fillId="33" borderId="14" xfId="48" applyFont="1" applyFill="1" applyBorder="1" applyAlignment="1">
      <alignment vertical="top"/>
      <protection/>
    </xf>
    <xf numFmtId="0" fontId="4" fillId="0" borderId="10" xfId="48" applyBorder="1" applyAlignment="1">
      <alignment vertical="top" wrapText="1"/>
      <protection/>
    </xf>
    <xf numFmtId="0" fontId="4" fillId="0" borderId="10" xfId="48" applyBorder="1" applyAlignment="1">
      <alignment horizontal="right" vertical="top" wrapText="1"/>
      <protection/>
    </xf>
    <xf numFmtId="0" fontId="4" fillId="0" borderId="0" xfId="48" applyAlignment="1">
      <alignment horizontal="right" vertical="top"/>
      <protection/>
    </xf>
    <xf numFmtId="0" fontId="7" fillId="0" borderId="0" xfId="48" applyFont="1" applyAlignment="1">
      <alignment horizontal="right" vertical="top" wrapText="1"/>
      <protection/>
    </xf>
    <xf numFmtId="4" fontId="4" fillId="0" borderId="0" xfId="48" applyNumberFormat="1" applyAlignment="1">
      <alignment horizontal="right" vertical="top"/>
      <protection/>
    </xf>
    <xf numFmtId="0" fontId="4" fillId="0" borderId="10" xfId="47" applyBorder="1">
      <alignment/>
      <protection/>
    </xf>
    <xf numFmtId="0" fontId="4" fillId="0" borderId="10" xfId="47" applyFont="1" applyBorder="1" applyAlignment="1">
      <alignment wrapText="1"/>
      <protection/>
    </xf>
    <xf numFmtId="0" fontId="11" fillId="0" borderId="0" xfId="48" applyFont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12" fillId="0" borderId="0" xfId="48" applyFont="1" applyAlignment="1">
      <alignment horizontal="left" vertical="center" wrapText="1"/>
      <protection/>
    </xf>
    <xf numFmtId="4" fontId="9" fillId="34" borderId="0" xfId="48" applyNumberFormat="1" applyFont="1" applyFill="1" applyBorder="1" applyAlignment="1">
      <alignment horizontal="right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right" vertical="center" wrapText="1"/>
      <protection/>
    </xf>
    <xf numFmtId="0" fontId="6" fillId="34" borderId="0" xfId="48" applyFont="1" applyFill="1" applyBorder="1" applyAlignment="1">
      <alignment vertical="center"/>
      <protection/>
    </xf>
    <xf numFmtId="0" fontId="11" fillId="0" borderId="0" xfId="48" applyFont="1" applyAlignment="1">
      <alignment vertical="top"/>
      <protection/>
    </xf>
    <xf numFmtId="0" fontId="11" fillId="0" borderId="0" xfId="47" applyFont="1" applyAlignment="1">
      <alignment vertical="top"/>
      <protection/>
    </xf>
    <xf numFmtId="0" fontId="12" fillId="0" borderId="0" xfId="48" applyFont="1" applyAlignment="1">
      <alignment horizontal="left" vertical="top" wrapText="1"/>
      <protection/>
    </xf>
    <xf numFmtId="4" fontId="9" fillId="34" borderId="15" xfId="48" applyNumberFormat="1" applyFont="1" applyFill="1" applyBorder="1" applyAlignment="1">
      <alignment horizontal="right" vertical="top"/>
      <protection/>
    </xf>
    <xf numFmtId="0" fontId="9" fillId="34" borderId="15" xfId="48" applyFont="1" applyFill="1" applyBorder="1" applyAlignment="1">
      <alignment horizontal="center" vertical="top"/>
      <protection/>
    </xf>
    <xf numFmtId="0" fontId="9" fillId="34" borderId="15" xfId="48" applyFont="1" applyFill="1" applyBorder="1" applyAlignment="1">
      <alignment horizontal="right" vertical="top" wrapText="1"/>
      <protection/>
    </xf>
    <xf numFmtId="0" fontId="6" fillId="34" borderId="15" xfId="48" applyFont="1" applyFill="1" applyBorder="1" applyAlignment="1">
      <alignment vertical="top"/>
      <protection/>
    </xf>
    <xf numFmtId="0" fontId="6" fillId="34" borderId="16" xfId="48" applyFont="1" applyFill="1" applyBorder="1" applyAlignment="1">
      <alignment vertical="top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right" vertical="center"/>
      <protection/>
    </xf>
    <xf numFmtId="0" fontId="4" fillId="0" borderId="0" xfId="47" applyAlignment="1">
      <alignment vertical="center"/>
      <protection/>
    </xf>
    <xf numFmtId="0" fontId="4" fillId="0" borderId="0" xfId="47" applyBorder="1" applyAlignment="1" applyProtection="1">
      <alignment vertical="center" wrapText="1"/>
      <protection locked="0"/>
    </xf>
    <xf numFmtId="0" fontId="4" fillId="0" borderId="17" xfId="47" applyBorder="1" applyAlignment="1" applyProtection="1">
      <alignment horizontal="right" vertical="center" wrapText="1"/>
      <protection locked="0"/>
    </xf>
    <xf numFmtId="0" fontId="4" fillId="0" borderId="17" xfId="47" applyBorder="1" applyAlignment="1" applyProtection="1">
      <alignment vertical="center" wrapText="1"/>
      <protection locked="0"/>
    </xf>
    <xf numFmtId="0" fontId="4" fillId="0" borderId="0" xfId="47" applyAlignment="1">
      <alignment horizontal="right" vertical="center"/>
      <protection/>
    </xf>
    <xf numFmtId="0" fontId="94" fillId="0" borderId="0" xfId="48" applyFont="1" applyAlignment="1">
      <alignment vertical="top"/>
      <protection/>
    </xf>
    <xf numFmtId="0" fontId="94" fillId="0" borderId="0" xfId="48" applyFont="1" applyAlignment="1">
      <alignment horizontal="right" vertical="top"/>
      <protection/>
    </xf>
    <xf numFmtId="0" fontId="95" fillId="0" borderId="0" xfId="48" applyFont="1" applyAlignment="1" applyProtection="1">
      <alignment vertical="top" readingOrder="1"/>
      <protection locked="0"/>
    </xf>
    <xf numFmtId="0" fontId="5" fillId="0" borderId="0" xfId="47" applyFont="1" applyAlignment="1">
      <alignment vertical="center"/>
      <protection/>
    </xf>
    <xf numFmtId="0" fontId="4" fillId="0" borderId="0" xfId="47" applyAlignment="1">
      <alignment horizontal="center" vertical="center"/>
      <protection/>
    </xf>
    <xf numFmtId="4" fontId="4" fillId="0" borderId="0" xfId="47" applyNumberFormat="1" applyAlignment="1">
      <alignment horizontal="right" vertical="center"/>
      <protection/>
    </xf>
    <xf numFmtId="4" fontId="5" fillId="0" borderId="0" xfId="47" applyNumberFormat="1" applyFont="1" applyAlignment="1">
      <alignment horizontal="right" vertical="center"/>
      <protection/>
    </xf>
    <xf numFmtId="4" fontId="11" fillId="0" borderId="0" xfId="47" applyNumberFormat="1" applyFont="1" applyAlignment="1">
      <alignment horizontal="right" vertical="center" wrapText="1"/>
      <protection/>
    </xf>
    <xf numFmtId="4" fontId="4" fillId="0" borderId="0" xfId="47" applyNumberFormat="1" applyAlignment="1">
      <alignment horizontal="right" vertical="center" wrapText="1"/>
      <protection/>
    </xf>
    <xf numFmtId="0" fontId="4" fillId="0" borderId="0" xfId="47" applyFont="1" applyAlignment="1">
      <alignment vertical="center"/>
      <protection/>
    </xf>
    <xf numFmtId="4" fontId="11" fillId="0" borderId="0" xfId="47" applyNumberFormat="1" applyFont="1" applyAlignment="1">
      <alignment horizontal="right" vertical="center"/>
      <protection/>
    </xf>
    <xf numFmtId="4" fontId="15" fillId="34" borderId="18" xfId="47" applyNumberFormat="1" applyFont="1" applyFill="1" applyBorder="1" applyAlignment="1" applyProtection="1">
      <alignment horizontal="right" vertical="center" wrapText="1"/>
      <protection locked="0"/>
    </xf>
    <xf numFmtId="4" fontId="15" fillId="34" borderId="18" xfId="47" applyNumberFormat="1" applyFont="1" applyFill="1" applyBorder="1" applyAlignment="1" applyProtection="1">
      <alignment horizontal="right" vertical="center" wrapText="1" readingOrder="1"/>
      <protection locked="0"/>
    </xf>
    <xf numFmtId="0" fontId="15" fillId="34" borderId="18" xfId="47" applyFont="1" applyFill="1" applyBorder="1" applyAlignment="1" applyProtection="1">
      <alignment vertical="center" wrapText="1" readingOrder="1"/>
      <protection locked="0"/>
    </xf>
    <xf numFmtId="0" fontId="15" fillId="34" borderId="16" xfId="47" applyFont="1" applyFill="1" applyBorder="1" applyAlignment="1" applyProtection="1">
      <alignment vertical="center" wrapText="1" readingOrder="1"/>
      <protection locked="0"/>
    </xf>
    <xf numFmtId="0" fontId="16" fillId="0" borderId="0" xfId="47" applyFont="1" applyAlignment="1" applyProtection="1">
      <alignment vertical="center" wrapText="1" readingOrder="1"/>
      <protection locked="0"/>
    </xf>
    <xf numFmtId="4" fontId="9" fillId="0" borderId="0" xfId="47" applyNumberFormat="1" applyFont="1" applyAlignment="1">
      <alignment horizontal="right" vertical="center" wrapText="1"/>
      <protection/>
    </xf>
    <xf numFmtId="0" fontId="17" fillId="33" borderId="10" xfId="47" applyFont="1" applyFill="1" applyBorder="1" applyAlignment="1" applyProtection="1">
      <alignment vertical="center" wrapText="1" readingOrder="1"/>
      <protection locked="0"/>
    </xf>
    <xf numFmtId="0" fontId="11" fillId="0" borderId="0" xfId="47" applyFont="1" applyAlignment="1">
      <alignment horizontal="right" vertical="center"/>
      <protection/>
    </xf>
    <xf numFmtId="4" fontId="17" fillId="33" borderId="10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10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10" xfId="47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47" applyFont="1" applyAlignment="1" applyProtection="1">
      <alignment vertical="center" wrapText="1" readingOrder="1"/>
      <protection locked="0"/>
    </xf>
    <xf numFmtId="0" fontId="19" fillId="0" borderId="10" xfId="47" applyFont="1" applyBorder="1" applyAlignment="1" applyProtection="1">
      <alignment vertical="center" wrapText="1" readingOrder="1"/>
      <protection locked="0"/>
    </xf>
    <xf numFmtId="4" fontId="5" fillId="0" borderId="10" xfId="47" applyNumberFormat="1" applyFont="1" applyBorder="1" applyAlignment="1">
      <alignment horizontal="right" vertical="center"/>
      <protection/>
    </xf>
    <xf numFmtId="4" fontId="19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0" xfId="47" applyNumberFormat="1" applyFont="1" applyBorder="1" applyAlignment="1" applyProtection="1">
      <alignment horizontal="right" vertical="center" wrapText="1"/>
      <protection locked="0"/>
    </xf>
    <xf numFmtId="4" fontId="17" fillId="0" borderId="10" xfId="47" applyNumberFormat="1" applyFont="1" applyBorder="1" applyAlignment="1" applyProtection="1">
      <alignment horizontal="right" vertical="center" wrapText="1"/>
      <protection locked="0"/>
    </xf>
    <xf numFmtId="4" fontId="17" fillId="0" borderId="19" xfId="47" applyNumberFormat="1" applyFont="1" applyBorder="1" applyAlignment="1" applyProtection="1">
      <alignment horizontal="right" vertical="center" wrapText="1"/>
      <protection locked="0"/>
    </xf>
    <xf numFmtId="4" fontId="17" fillId="34" borderId="10" xfId="47" applyNumberFormat="1" applyFont="1" applyFill="1" applyBorder="1" applyAlignment="1" applyProtection="1">
      <alignment horizontal="right" vertical="center" wrapText="1"/>
      <protection locked="0"/>
    </xf>
    <xf numFmtId="4" fontId="20" fillId="0" borderId="10" xfId="47" applyNumberFormat="1" applyFont="1" applyBorder="1" applyAlignment="1" applyProtection="1">
      <alignment horizontal="right" vertical="center" wrapText="1" readingOrder="1"/>
      <protection locked="0"/>
    </xf>
    <xf numFmtId="0" fontId="21" fillId="0" borderId="10" xfId="47" applyFont="1" applyBorder="1" applyAlignment="1" applyProtection="1">
      <alignment vertical="center" wrapText="1" readingOrder="1"/>
      <protection locked="0"/>
    </xf>
    <xf numFmtId="0" fontId="17" fillId="33" borderId="19" xfId="47" applyFont="1" applyFill="1" applyBorder="1" applyAlignment="1" applyProtection="1">
      <alignment vertical="center" wrapText="1" readingOrder="1"/>
      <protection locked="0"/>
    </xf>
    <xf numFmtId="4" fontId="15" fillId="33" borderId="19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19" xfId="47" applyNumberFormat="1" applyFont="1" applyFill="1" applyBorder="1" applyAlignment="1" applyProtection="1">
      <alignment horizontal="right" vertical="center" wrapText="1"/>
      <protection locked="0"/>
    </xf>
    <xf numFmtId="4" fontId="15" fillId="33" borderId="19" xfId="47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9" xfId="47" applyFont="1" applyBorder="1" applyAlignment="1" applyProtection="1">
      <alignment vertical="center" wrapText="1" readingOrder="1"/>
      <protection locked="0"/>
    </xf>
    <xf numFmtId="4" fontId="19" fillId="0" borderId="10" xfId="47" applyNumberFormat="1" applyFont="1" applyBorder="1" applyAlignment="1" applyProtection="1">
      <alignment horizontal="right" vertical="center" wrapText="1"/>
      <protection locked="0"/>
    </xf>
    <xf numFmtId="4" fontId="15" fillId="0" borderId="19" xfId="47" applyNumberFormat="1" applyFont="1" applyBorder="1" applyAlignment="1" applyProtection="1">
      <alignment horizontal="right" vertical="center" wrapText="1" readingOrder="1"/>
      <protection locked="0"/>
    </xf>
    <xf numFmtId="0" fontId="19" fillId="0" borderId="19" xfId="47" applyFont="1" applyBorder="1" applyAlignment="1" applyProtection="1">
      <alignment vertical="center" wrapText="1" readingOrder="1"/>
      <protection locked="0"/>
    </xf>
    <xf numFmtId="4" fontId="20" fillId="0" borderId="19" xfId="47" applyNumberFormat="1" applyFont="1" applyBorder="1" applyAlignment="1" applyProtection="1">
      <alignment horizontal="right" vertical="center" wrapText="1" readingOrder="1"/>
      <protection locked="0"/>
    </xf>
    <xf numFmtId="0" fontId="19" fillId="0" borderId="10" xfId="47" applyFont="1" applyBorder="1" applyAlignment="1" applyProtection="1">
      <alignment vertical="center" wrapText="1" readingOrder="1"/>
      <protection locked="0"/>
    </xf>
    <xf numFmtId="4" fontId="15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22" fillId="33" borderId="10" xfId="47" applyNumberFormat="1" applyFont="1" applyFill="1" applyBorder="1" applyAlignment="1" applyProtection="1">
      <alignment horizontal="right" vertical="center" wrapText="1" readingOrder="1"/>
      <protection locked="0"/>
    </xf>
    <xf numFmtId="0" fontId="23" fillId="0" borderId="0" xfId="47" applyFont="1" applyAlignment="1">
      <alignment horizontal="center" vertical="center"/>
      <protection/>
    </xf>
    <xf numFmtId="0" fontId="22" fillId="0" borderId="17" xfId="47" applyFont="1" applyBorder="1" applyAlignment="1" applyProtection="1">
      <alignment horizontal="center" vertical="center" wrapText="1" readingOrder="1"/>
      <protection locked="0"/>
    </xf>
    <xf numFmtId="4" fontId="23" fillId="0" borderId="0" xfId="47" applyNumberFormat="1" applyFont="1" applyAlignment="1">
      <alignment horizontal="center" vertical="center"/>
      <protection/>
    </xf>
    <xf numFmtId="4" fontId="5" fillId="0" borderId="10" xfId="47" applyNumberFormat="1" applyFont="1" applyBorder="1" applyAlignment="1" applyProtection="1">
      <alignment horizontal="right" vertical="center" wrapText="1"/>
      <protection locked="0"/>
    </xf>
    <xf numFmtId="4" fontId="23" fillId="0" borderId="10" xfId="47" applyNumberFormat="1" applyFont="1" applyBorder="1" applyAlignment="1" applyProtection="1">
      <alignment horizontal="right" vertical="center" wrapText="1"/>
      <protection locked="0"/>
    </xf>
    <xf numFmtId="4" fontId="23" fillId="0" borderId="10" xfId="47" applyNumberFormat="1" applyFont="1" applyBorder="1" applyAlignment="1">
      <alignment horizontal="right" vertical="center"/>
      <protection/>
    </xf>
    <xf numFmtId="0" fontId="23" fillId="0" borderId="10" xfId="47" applyFont="1" applyBorder="1" applyAlignment="1" applyProtection="1">
      <alignment horizontal="center" vertical="center" wrapText="1"/>
      <protection locked="0"/>
    </xf>
    <xf numFmtId="0" fontId="17" fillId="0" borderId="17" xfId="47" applyFont="1" applyBorder="1" applyAlignment="1" applyProtection="1">
      <alignment vertical="center" wrapText="1" readingOrder="1"/>
      <protection locked="0"/>
    </xf>
    <xf numFmtId="4" fontId="12" fillId="0" borderId="10" xfId="47" applyNumberFormat="1" applyFont="1" applyBorder="1" applyAlignment="1" applyProtection="1">
      <alignment horizontal="right" vertical="center" wrapText="1"/>
      <protection locked="0"/>
    </xf>
    <xf numFmtId="0" fontId="5" fillId="0" borderId="10" xfId="47" applyFont="1" applyBorder="1" applyAlignment="1" applyProtection="1">
      <alignment vertical="center" wrapText="1"/>
      <protection locked="0"/>
    </xf>
    <xf numFmtId="4" fontId="17" fillId="33" borderId="20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21" xfId="47" applyNumberFormat="1" applyFont="1" applyFill="1" applyBorder="1" applyAlignment="1" applyProtection="1">
      <alignment horizontal="right" vertical="center" wrapText="1"/>
      <protection locked="0"/>
    </xf>
    <xf numFmtId="4" fontId="17" fillId="33" borderId="21" xfId="47" applyNumberFormat="1" applyFont="1" applyFill="1" applyBorder="1" applyAlignment="1" applyProtection="1">
      <alignment horizontal="right" vertical="center" wrapText="1" readingOrder="1"/>
      <protection locked="0"/>
    </xf>
    <xf numFmtId="0" fontId="17" fillId="33" borderId="21" xfId="47" applyFont="1" applyFill="1" applyBorder="1" applyAlignment="1" applyProtection="1">
      <alignment horizontal="center" vertical="center" wrapText="1" readingOrder="1"/>
      <protection locked="0"/>
    </xf>
    <xf numFmtId="0" fontId="17" fillId="33" borderId="22" xfId="47" applyFont="1" applyFill="1" applyBorder="1" applyAlignment="1" applyProtection="1">
      <alignment horizontal="center" vertical="center" wrapText="1" readingOrder="1"/>
      <protection locked="0"/>
    </xf>
    <xf numFmtId="0" fontId="16" fillId="0" borderId="23" xfId="47" applyFont="1" applyBorder="1" applyAlignment="1" applyProtection="1">
      <alignment vertical="center" wrapText="1" readingOrder="1"/>
      <protection locked="0"/>
    </xf>
    <xf numFmtId="4" fontId="5" fillId="0" borderId="0" xfId="47" applyNumberFormat="1" applyFont="1" applyAlignment="1">
      <alignment horizontal="right" vertical="center" wrapText="1"/>
      <protection/>
    </xf>
    <xf numFmtId="0" fontId="19" fillId="0" borderId="0" xfId="47" applyFont="1" applyAlignment="1" applyProtection="1">
      <alignment vertical="center" wrapText="1" readingOrder="1"/>
      <protection locked="0"/>
    </xf>
    <xf numFmtId="0" fontId="24" fillId="0" borderId="0" xfId="47" applyFont="1" applyAlignment="1">
      <alignment vertical="center"/>
      <protection/>
    </xf>
    <xf numFmtId="4" fontId="24" fillId="0" borderId="0" xfId="47" applyNumberFormat="1" applyFont="1" applyAlignment="1">
      <alignment horizontal="right" vertical="center"/>
      <protection/>
    </xf>
    <xf numFmtId="4" fontId="6" fillId="0" borderId="0" xfId="47" applyNumberFormat="1" applyFont="1" applyAlignment="1">
      <alignment horizontal="right" vertical="center"/>
      <protection/>
    </xf>
    <xf numFmtId="0" fontId="25" fillId="0" borderId="0" xfId="47" applyFont="1" applyAlignment="1" applyProtection="1">
      <alignment vertical="center" readingOrder="1"/>
      <protection locked="0"/>
    </xf>
    <xf numFmtId="4" fontId="4" fillId="0" borderId="0" xfId="47" applyNumberFormat="1" applyBorder="1" applyAlignment="1" applyProtection="1">
      <alignment horizontal="right" vertical="center" wrapText="1"/>
      <protection locked="0"/>
    </xf>
    <xf numFmtId="4" fontId="5" fillId="0" borderId="17" xfId="47" applyNumberFormat="1" applyFont="1" applyBorder="1" applyAlignment="1" applyProtection="1">
      <alignment horizontal="right" vertical="center" wrapText="1"/>
      <protection locked="0"/>
    </xf>
    <xf numFmtId="4" fontId="4" fillId="0" borderId="17" xfId="47" applyNumberFormat="1" applyBorder="1" applyAlignment="1" applyProtection="1">
      <alignment horizontal="right" vertical="center" wrapText="1"/>
      <protection locked="0"/>
    </xf>
    <xf numFmtId="4" fontId="11" fillId="0" borderId="17" xfId="47" applyNumberFormat="1" applyFont="1" applyBorder="1" applyAlignment="1" applyProtection="1">
      <alignment horizontal="right" vertical="center" wrapText="1"/>
      <protection locked="0"/>
    </xf>
    <xf numFmtId="3" fontId="4" fillId="0" borderId="0" xfId="47" applyNumberFormat="1">
      <alignment/>
      <protection/>
    </xf>
    <xf numFmtId="0" fontId="4" fillId="0" borderId="0" xfId="47" applyFont="1">
      <alignment/>
      <protection/>
    </xf>
    <xf numFmtId="0" fontId="11" fillId="0" borderId="0" xfId="47" applyFont="1">
      <alignment/>
      <protection/>
    </xf>
    <xf numFmtId="3" fontId="11" fillId="0" borderId="0" xfId="47" applyNumberFormat="1" applyFont="1">
      <alignment/>
      <protection/>
    </xf>
    <xf numFmtId="0" fontId="11" fillId="34" borderId="10" xfId="47" applyFont="1" applyFill="1" applyBorder="1">
      <alignment/>
      <protection/>
    </xf>
    <xf numFmtId="0" fontId="11" fillId="0" borderId="10" xfId="47" applyFont="1" applyBorder="1">
      <alignment/>
      <protection/>
    </xf>
    <xf numFmtId="0" fontId="4" fillId="0" borderId="10" xfId="47" applyFont="1" applyBorder="1" applyAlignment="1">
      <alignment horizontal="right"/>
      <protection/>
    </xf>
    <xf numFmtId="0" fontId="4" fillId="0" borderId="10" xfId="47" applyBorder="1" applyAlignment="1">
      <alignment horizontal="right"/>
      <protection/>
    </xf>
    <xf numFmtId="4" fontId="18" fillId="33" borderId="15" xfId="47" applyNumberFormat="1" applyFont="1" applyFill="1" applyBorder="1" applyAlignment="1" applyProtection="1">
      <alignment horizontal="right" vertical="center" wrapText="1"/>
      <protection locked="0"/>
    </xf>
    <xf numFmtId="3" fontId="18" fillId="33" borderId="15" xfId="47" applyNumberFormat="1" applyFont="1" applyFill="1" applyBorder="1" applyAlignment="1" applyProtection="1">
      <alignment horizontal="right" vertical="center" wrapText="1"/>
      <protection locked="0"/>
    </xf>
    <xf numFmtId="4" fontId="18" fillId="33" borderId="16" xfId="47" applyNumberFormat="1" applyFont="1" applyFill="1" applyBorder="1" applyAlignment="1" applyProtection="1">
      <alignment horizontal="right" vertical="center" wrapText="1"/>
      <protection locked="0"/>
    </xf>
    <xf numFmtId="0" fontId="18" fillId="33" borderId="15" xfId="47" applyFont="1" applyFill="1" applyBorder="1" applyAlignment="1" applyProtection="1">
      <alignment horizontal="right" vertical="center" wrapText="1" readingOrder="1"/>
      <protection locked="0"/>
    </xf>
    <xf numFmtId="0" fontId="18" fillId="33" borderId="16" xfId="47" applyFont="1" applyFill="1" applyBorder="1" applyAlignment="1" applyProtection="1">
      <alignment vertical="center" wrapText="1" readingOrder="1"/>
      <protection locked="0"/>
    </xf>
    <xf numFmtId="4" fontId="15" fillId="0" borderId="24" xfId="47" applyNumberFormat="1" applyFont="1" applyBorder="1" applyAlignment="1" applyProtection="1">
      <alignment horizontal="right" vertical="center" wrapText="1"/>
      <protection locked="0"/>
    </xf>
    <xf numFmtId="4" fontId="15" fillId="0" borderId="25" xfId="47" applyNumberFormat="1" applyFont="1" applyBorder="1" applyAlignment="1" applyProtection="1">
      <alignment horizontal="right" vertical="center" wrapText="1" readingOrder="1"/>
      <protection locked="0"/>
    </xf>
    <xf numFmtId="3" fontId="26" fillId="0" borderId="26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26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26" xfId="47" applyNumberFormat="1" applyFont="1" applyBorder="1" applyAlignment="1" applyProtection="1">
      <alignment horizontal="right" vertical="center" wrapText="1"/>
      <protection locked="0"/>
    </xf>
    <xf numFmtId="4" fontId="17" fillId="0" borderId="26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27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28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2" xfId="47" applyNumberFormat="1" applyFont="1" applyBorder="1" applyAlignment="1" applyProtection="1">
      <alignment horizontal="right" vertical="center" wrapText="1" readingOrder="1"/>
      <protection locked="0"/>
    </xf>
    <xf numFmtId="4" fontId="17" fillId="0" borderId="12" xfId="47" applyNumberFormat="1" applyFont="1" applyBorder="1" applyAlignment="1" applyProtection="1">
      <alignment horizontal="right" vertical="center" wrapText="1" readingOrder="1"/>
      <protection locked="0"/>
    </xf>
    <xf numFmtId="4" fontId="9" fillId="0" borderId="12" xfId="47" applyNumberFormat="1" applyFont="1" applyBorder="1" applyAlignment="1">
      <alignment horizontal="right" vertical="center"/>
      <protection/>
    </xf>
    <xf numFmtId="0" fontId="12" fillId="0" borderId="12" xfId="47" applyFont="1" applyBorder="1" applyAlignment="1">
      <alignment horizontal="right" vertical="center"/>
      <protection/>
    </xf>
    <xf numFmtId="0" fontId="6" fillId="0" borderId="12" xfId="47" applyFont="1" applyBorder="1" applyAlignment="1">
      <alignment horizontal="right" vertical="center"/>
      <protection/>
    </xf>
    <xf numFmtId="0" fontId="27" fillId="0" borderId="12" xfId="47" applyFont="1" applyBorder="1" applyAlignment="1" applyProtection="1">
      <alignment vertical="center" wrapText="1" readingOrder="1"/>
      <protection locked="0"/>
    </xf>
    <xf numFmtId="0" fontId="17" fillId="0" borderId="12" xfId="47" applyFont="1" applyBorder="1" applyAlignment="1" applyProtection="1">
      <alignment vertical="center" wrapText="1" readingOrder="1"/>
      <protection locked="0"/>
    </xf>
    <xf numFmtId="4" fontId="15" fillId="33" borderId="29" xfId="47" applyNumberFormat="1" applyFont="1" applyFill="1" applyBorder="1" applyAlignment="1" applyProtection="1">
      <alignment horizontal="right" vertical="center" wrapText="1" readingOrder="1"/>
      <protection locked="0"/>
    </xf>
    <xf numFmtId="4" fontId="17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3" fontId="19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19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15" xfId="47" applyNumberFormat="1" applyFont="1" applyFill="1" applyBorder="1" applyAlignment="1" applyProtection="1">
      <alignment horizontal="right" vertical="center" wrapText="1"/>
      <protection locked="0"/>
    </xf>
    <xf numFmtId="4" fontId="19" fillId="33" borderId="16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30" xfId="47" applyNumberFormat="1" applyFont="1" applyFill="1" applyBorder="1" applyAlignment="1" applyProtection="1">
      <alignment horizontal="right" vertical="center" wrapText="1" readingOrder="1"/>
      <protection locked="0"/>
    </xf>
    <xf numFmtId="4" fontId="15" fillId="33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11" fillId="33" borderId="15" xfId="47" applyNumberFormat="1" applyFont="1" applyFill="1" applyBorder="1" applyAlignment="1">
      <alignment horizontal="right" vertical="center"/>
      <protection/>
    </xf>
    <xf numFmtId="0" fontId="11" fillId="33" borderId="15" xfId="47" applyFont="1" applyFill="1" applyBorder="1" applyAlignment="1">
      <alignment horizontal="right" vertical="center"/>
      <protection/>
    </xf>
    <xf numFmtId="0" fontId="17" fillId="33" borderId="15" xfId="47" applyFont="1" applyFill="1" applyBorder="1" applyAlignment="1" applyProtection="1">
      <alignment vertical="center" wrapText="1" readingOrder="1"/>
      <protection locked="0"/>
    </xf>
    <xf numFmtId="0" fontId="17" fillId="33" borderId="16" xfId="47" applyFont="1" applyFill="1" applyBorder="1" applyAlignment="1" applyProtection="1">
      <alignment vertical="center" wrapText="1" readingOrder="1"/>
      <protection locked="0"/>
    </xf>
    <xf numFmtId="4" fontId="9" fillId="0" borderId="0" xfId="47" applyNumberFormat="1" applyFont="1" applyAlignment="1">
      <alignment horizontal="right" vertical="center"/>
      <protection/>
    </xf>
    <xf numFmtId="3" fontId="4" fillId="0" borderId="0" xfId="47" applyNumberFormat="1" applyAlignment="1">
      <alignment horizontal="right" vertical="center"/>
      <protection/>
    </xf>
    <xf numFmtId="4" fontId="26" fillId="34" borderId="31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8" xfId="47" applyNumberFormat="1" applyFont="1" applyFill="1" applyBorder="1" applyAlignment="1" applyProtection="1">
      <alignment horizontal="right" vertical="center" wrapText="1" readingOrder="1"/>
      <protection locked="0"/>
    </xf>
    <xf numFmtId="3" fontId="26" fillId="34" borderId="18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5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6" xfId="47" applyNumberFormat="1" applyFont="1" applyFill="1" applyBorder="1" applyAlignment="1" applyProtection="1">
      <alignment horizontal="right" vertical="center" wrapText="1" readingOrder="1"/>
      <protection locked="0"/>
    </xf>
    <xf numFmtId="4" fontId="26" fillId="34" borderId="13" xfId="47" applyNumberFormat="1" applyFont="1" applyFill="1" applyBorder="1" applyAlignment="1" applyProtection="1">
      <alignment horizontal="right" vertical="center" wrapText="1" readingOrder="1"/>
      <protection locked="0"/>
    </xf>
    <xf numFmtId="0" fontId="26" fillId="34" borderId="18" xfId="47" applyFont="1" applyFill="1" applyBorder="1" applyAlignment="1" applyProtection="1">
      <alignment horizontal="right" vertical="center" wrapText="1" readingOrder="1"/>
      <protection locked="0"/>
    </xf>
    <xf numFmtId="0" fontId="26" fillId="34" borderId="18" xfId="47" applyFont="1" applyFill="1" applyBorder="1" applyAlignment="1" applyProtection="1">
      <alignment vertical="center" wrapText="1" readingOrder="1"/>
      <protection locked="0"/>
    </xf>
    <xf numFmtId="0" fontId="26" fillId="34" borderId="16" xfId="47" applyFont="1" applyFill="1" applyBorder="1" applyAlignment="1" applyProtection="1">
      <alignment vertical="center" wrapText="1" readingOrder="1"/>
      <protection locked="0"/>
    </xf>
    <xf numFmtId="4" fontId="9" fillId="0" borderId="32" xfId="47" applyNumberFormat="1" applyFont="1" applyBorder="1" applyAlignment="1">
      <alignment horizontal="right" vertical="center"/>
      <protection/>
    </xf>
    <xf numFmtId="4" fontId="11" fillId="0" borderId="0" xfId="47" applyNumberFormat="1" applyFont="1" applyBorder="1" applyAlignment="1">
      <alignment horizontal="right" vertical="center"/>
      <protection/>
    </xf>
    <xf numFmtId="3" fontId="4" fillId="0" borderId="0" xfId="47" applyNumberFormat="1" applyBorder="1" applyAlignment="1">
      <alignment horizontal="right" vertical="center"/>
      <protection/>
    </xf>
    <xf numFmtId="4" fontId="4" fillId="0" borderId="0" xfId="47" applyNumberFormat="1" applyBorder="1" applyAlignment="1">
      <alignment horizontal="right" vertical="center"/>
      <protection/>
    </xf>
    <xf numFmtId="4" fontId="9" fillId="0" borderId="0" xfId="47" applyNumberFormat="1" applyFont="1" applyBorder="1" applyAlignment="1">
      <alignment horizontal="right" vertical="center"/>
      <protection/>
    </xf>
    <xf numFmtId="4" fontId="4" fillId="0" borderId="33" xfId="47" applyNumberFormat="1" applyBorder="1" applyAlignment="1">
      <alignment horizontal="right" vertical="center"/>
      <protection/>
    </xf>
    <xf numFmtId="4" fontId="18" fillId="33" borderId="29" xfId="47" applyNumberFormat="1" applyFont="1" applyFill="1" applyBorder="1" applyAlignment="1" applyProtection="1">
      <alignment horizontal="right" vertical="center" wrapText="1"/>
      <protection locked="0"/>
    </xf>
    <xf numFmtId="4" fontId="18" fillId="33" borderId="30" xfId="47" applyNumberFormat="1" applyFont="1" applyFill="1" applyBorder="1" applyAlignment="1" applyProtection="1">
      <alignment horizontal="right" vertical="center" wrapText="1"/>
      <protection locked="0"/>
    </xf>
    <xf numFmtId="4" fontId="15" fillId="0" borderId="34" xfId="47" applyNumberFormat="1" applyFont="1" applyBorder="1" applyAlignment="1" applyProtection="1">
      <alignment horizontal="right" vertical="center" wrapText="1" readingOrder="1"/>
      <protection locked="0"/>
    </xf>
    <xf numFmtId="4" fontId="17" fillId="0" borderId="19" xfId="47" applyNumberFormat="1" applyFont="1" applyBorder="1" applyAlignment="1" applyProtection="1">
      <alignment horizontal="right" vertical="center" wrapText="1" readingOrder="1"/>
      <protection locked="0"/>
    </xf>
    <xf numFmtId="3" fontId="19" fillId="0" borderId="19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19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9" xfId="47" applyNumberFormat="1" applyFont="1" applyBorder="1" applyAlignment="1" applyProtection="1">
      <alignment horizontal="right" vertical="center" wrapText="1"/>
      <protection locked="0"/>
    </xf>
    <xf numFmtId="4" fontId="19" fillId="0" borderId="35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11" xfId="47" applyNumberFormat="1" applyFont="1" applyBorder="1" applyAlignment="1" applyProtection="1">
      <alignment horizontal="right" vertical="center" wrapText="1" readingOrder="1"/>
      <protection locked="0"/>
    </xf>
    <xf numFmtId="4" fontId="9" fillId="0" borderId="10" xfId="47" applyNumberFormat="1" applyFont="1" applyBorder="1" applyAlignment="1">
      <alignment horizontal="right" vertical="center"/>
      <protection/>
    </xf>
    <xf numFmtId="0" fontId="5" fillId="0" borderId="19" xfId="47" applyFont="1" applyBorder="1" applyAlignment="1">
      <alignment horizontal="right" vertical="center"/>
      <protection/>
    </xf>
    <xf numFmtId="0" fontId="6" fillId="0" borderId="19" xfId="47" applyFont="1" applyBorder="1" applyAlignment="1">
      <alignment horizontal="right" vertical="center"/>
      <protection/>
    </xf>
    <xf numFmtId="0" fontId="21" fillId="0" borderId="19" xfId="47" applyFont="1" applyBorder="1" applyAlignment="1" applyProtection="1">
      <alignment vertical="center" wrapText="1" readingOrder="1"/>
      <protection locked="0"/>
    </xf>
    <xf numFmtId="4" fontId="15" fillId="0" borderId="36" xfId="47" applyNumberFormat="1" applyFont="1" applyBorder="1" applyAlignment="1" applyProtection="1">
      <alignment horizontal="right" vertical="center" wrapText="1" readingOrder="1"/>
      <protection locked="0"/>
    </xf>
    <xf numFmtId="4" fontId="17" fillId="0" borderId="10" xfId="47" applyNumberFormat="1" applyFont="1" applyBorder="1" applyAlignment="1" applyProtection="1">
      <alignment horizontal="right" vertical="center" wrapText="1" readingOrder="1"/>
      <protection locked="0"/>
    </xf>
    <xf numFmtId="3" fontId="19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19" fillId="0" borderId="37" xfId="47" applyNumberFormat="1" applyFont="1" applyBorder="1" applyAlignment="1" applyProtection="1">
      <alignment horizontal="right" vertical="center" wrapText="1" readingOrder="1"/>
      <protection locked="0"/>
    </xf>
    <xf numFmtId="0" fontId="5" fillId="0" borderId="10" xfId="47" applyFont="1" applyBorder="1" applyAlignment="1">
      <alignment horizontal="right" vertical="center"/>
      <protection/>
    </xf>
    <xf numFmtId="0" fontId="6" fillId="0" borderId="10" xfId="47" applyFont="1" applyBorder="1" applyAlignment="1">
      <alignment horizontal="right" vertical="center"/>
      <protection/>
    </xf>
    <xf numFmtId="4" fontId="15" fillId="0" borderId="36" xfId="47" applyNumberFormat="1" applyFont="1" applyBorder="1" applyAlignment="1" applyProtection="1">
      <alignment horizontal="right" vertical="center" wrapText="1"/>
      <protection locked="0"/>
    </xf>
    <xf numFmtId="3" fontId="26" fillId="0" borderId="10" xfId="47" applyNumberFormat="1" applyFont="1" applyBorder="1" applyAlignment="1" applyProtection="1">
      <alignment horizontal="right" vertical="center" wrapText="1" readingOrder="1"/>
      <protection locked="0"/>
    </xf>
    <xf numFmtId="4" fontId="15" fillId="0" borderId="37" xfId="47" applyNumberFormat="1" applyFont="1" applyBorder="1" applyAlignment="1" applyProtection="1">
      <alignment horizontal="right" vertical="center" wrapText="1" readingOrder="1"/>
      <protection locked="0"/>
    </xf>
    <xf numFmtId="169" fontId="4" fillId="0" borderId="10" xfId="47" applyNumberFormat="1" applyBorder="1" applyAlignment="1">
      <alignment horizontal="right" vertical="center"/>
      <protection/>
    </xf>
    <xf numFmtId="4" fontId="23" fillId="0" borderId="38" xfId="47" applyNumberFormat="1" applyFont="1" applyBorder="1" applyAlignment="1" applyProtection="1">
      <alignment horizontal="center" vertical="center" wrapText="1"/>
      <protection locked="0"/>
    </xf>
    <xf numFmtId="4" fontId="23" fillId="0" borderId="12" xfId="47" applyNumberFormat="1" applyFont="1" applyBorder="1" applyAlignment="1" applyProtection="1">
      <alignment horizontal="center" vertical="center" wrapText="1"/>
      <protection locked="0"/>
    </xf>
    <xf numFmtId="3" fontId="23" fillId="0" borderId="12" xfId="47" applyNumberFormat="1" applyFont="1" applyBorder="1" applyAlignment="1" applyProtection="1">
      <alignment horizontal="center" vertical="center" wrapText="1"/>
      <protection locked="0"/>
    </xf>
    <xf numFmtId="4" fontId="23" fillId="0" borderId="39" xfId="47" applyNumberFormat="1" applyFont="1" applyBorder="1" applyAlignment="1" applyProtection="1">
      <alignment horizontal="center" vertical="center" wrapText="1"/>
      <protection locked="0"/>
    </xf>
    <xf numFmtId="4" fontId="23" fillId="0" borderId="28" xfId="47" applyNumberFormat="1" applyFont="1" applyBorder="1" applyAlignment="1" applyProtection="1">
      <alignment horizontal="center" vertical="center" wrapText="1"/>
      <protection locked="0"/>
    </xf>
    <xf numFmtId="4" fontId="23" fillId="0" borderId="12" xfId="47" applyNumberFormat="1" applyFont="1" applyBorder="1" applyAlignment="1">
      <alignment horizontal="center" vertical="center" wrapText="1"/>
      <protection/>
    </xf>
    <xf numFmtId="4" fontId="23" fillId="0" borderId="12" xfId="47" applyNumberFormat="1" applyFont="1" applyBorder="1" applyAlignment="1">
      <alignment horizontal="center" vertical="center"/>
      <protection/>
    </xf>
    <xf numFmtId="0" fontId="23" fillId="0" borderId="12" xfId="47" applyFont="1" applyBorder="1" applyAlignment="1">
      <alignment horizontal="center" vertical="center"/>
      <protection/>
    </xf>
    <xf numFmtId="0" fontId="23" fillId="0" borderId="12" xfId="47" applyFont="1" applyBorder="1" applyAlignment="1" applyProtection="1">
      <alignment horizontal="center" vertical="center" wrapText="1"/>
      <protection locked="0"/>
    </xf>
    <xf numFmtId="0" fontId="28" fillId="0" borderId="0" xfId="47" applyFont="1" applyAlignment="1">
      <alignment horizontal="center" vertical="center"/>
      <protection/>
    </xf>
    <xf numFmtId="4" fontId="28" fillId="33" borderId="24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25" xfId="47" applyNumberFormat="1" applyFont="1" applyFill="1" applyBorder="1" applyAlignment="1" applyProtection="1">
      <alignment horizontal="center" vertical="center" wrapText="1"/>
      <protection locked="0"/>
    </xf>
    <xf numFmtId="3" fontId="28" fillId="33" borderId="25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40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41" xfId="47" applyNumberFormat="1" applyFont="1" applyFill="1" applyBorder="1" applyAlignment="1" applyProtection="1">
      <alignment horizontal="center" vertical="center" wrapText="1"/>
      <protection locked="0"/>
    </xf>
    <xf numFmtId="4" fontId="28" fillId="33" borderId="25" xfId="47" applyNumberFormat="1" applyFont="1" applyFill="1" applyBorder="1" applyAlignment="1">
      <alignment horizontal="center" vertical="center" wrapText="1"/>
      <protection/>
    </xf>
    <xf numFmtId="0" fontId="28" fillId="33" borderId="25" xfId="47" applyFont="1" applyFill="1" applyBorder="1" applyAlignment="1">
      <alignment horizontal="center" vertical="center"/>
      <protection/>
    </xf>
    <xf numFmtId="0" fontId="28" fillId="33" borderId="42" xfId="47" applyFont="1" applyFill="1" applyBorder="1" applyAlignment="1">
      <alignment horizontal="center" vertical="center"/>
      <protection/>
    </xf>
    <xf numFmtId="0" fontId="11" fillId="0" borderId="0" xfId="47" applyFont="1" applyAlignment="1">
      <alignment horizontal="center" vertical="center"/>
      <protection/>
    </xf>
    <xf numFmtId="169" fontId="13" fillId="0" borderId="0" xfId="47" applyNumberFormat="1" applyFont="1" applyAlignment="1">
      <alignment horizontal="right" vertical="center"/>
      <protection/>
    </xf>
    <xf numFmtId="3" fontId="13" fillId="0" borderId="0" xfId="47" applyNumberFormat="1" applyFont="1" applyAlignment="1">
      <alignment horizontal="right" vertical="center"/>
      <protection/>
    </xf>
    <xf numFmtId="4" fontId="13" fillId="0" borderId="0" xfId="47" applyNumberFormat="1" applyFont="1" applyAlignment="1">
      <alignment horizontal="right" vertical="center"/>
      <protection/>
    </xf>
    <xf numFmtId="0" fontId="14" fillId="0" borderId="0" xfId="47" applyFont="1" applyAlignment="1" applyProtection="1">
      <alignment vertical="center" readingOrder="1"/>
      <protection locked="0"/>
    </xf>
    <xf numFmtId="169" fontId="4" fillId="0" borderId="17" xfId="47" applyNumberFormat="1" applyBorder="1" applyAlignment="1" applyProtection="1">
      <alignment horizontal="right" vertical="center" wrapText="1"/>
      <protection locked="0"/>
    </xf>
    <xf numFmtId="3" fontId="4" fillId="0" borderId="17" xfId="47" applyNumberFormat="1" applyBorder="1" applyAlignment="1" applyProtection="1">
      <alignment horizontal="right" vertical="center" wrapText="1"/>
      <protection locked="0"/>
    </xf>
    <xf numFmtId="169" fontId="4" fillId="0" borderId="0" xfId="47" applyNumberFormat="1" applyAlignment="1">
      <alignment horizontal="right" vertical="center" wrapText="1"/>
      <protection/>
    </xf>
    <xf numFmtId="3" fontId="4" fillId="0" borderId="0" xfId="47" applyNumberFormat="1" applyAlignment="1">
      <alignment horizontal="right" vertical="center" wrapText="1"/>
      <protection/>
    </xf>
    <xf numFmtId="0" fontId="4" fillId="0" borderId="0" xfId="47" applyAlignment="1">
      <alignment horizontal="right" vertical="center" wrapText="1"/>
      <protection/>
    </xf>
    <xf numFmtId="3" fontId="94" fillId="0" borderId="0" xfId="48" applyNumberFormat="1" applyFont="1" applyAlignment="1">
      <alignment vertical="top"/>
      <protection/>
    </xf>
    <xf numFmtId="0" fontId="11" fillId="0" borderId="0" xfId="48" applyFont="1" applyAlignment="1">
      <alignment horizontal="center" vertical="top"/>
      <protection/>
    </xf>
    <xf numFmtId="0" fontId="11" fillId="0" borderId="0" xfId="47" applyFont="1" applyAlignment="1">
      <alignment horizontal="center" vertical="top"/>
      <protection/>
    </xf>
    <xf numFmtId="0" fontId="9" fillId="0" borderId="0" xfId="48" applyFont="1" applyAlignment="1">
      <alignment horizontal="center" vertical="top"/>
      <protection/>
    </xf>
    <xf numFmtId="0" fontId="5" fillId="0" borderId="0" xfId="48" applyFont="1" applyAlignment="1">
      <alignment horizontal="center" vertical="top"/>
      <protection/>
    </xf>
    <xf numFmtId="0" fontId="7" fillId="0" borderId="0" xfId="48" applyFont="1" applyAlignment="1">
      <alignment horizontal="left" vertical="top" wrapText="1"/>
      <protection/>
    </xf>
    <xf numFmtId="0" fontId="5" fillId="0" borderId="10" xfId="48" applyFont="1" applyBorder="1" applyAlignment="1">
      <alignment horizontal="left" vertical="top" wrapText="1"/>
      <protection/>
    </xf>
    <xf numFmtId="0" fontId="6" fillId="0" borderId="15" xfId="48" applyFont="1" applyBorder="1" applyAlignment="1">
      <alignment horizontal="center" vertical="top"/>
      <protection/>
    </xf>
    <xf numFmtId="0" fontId="5" fillId="0" borderId="16" xfId="48" applyFont="1" applyBorder="1" applyAlignment="1">
      <alignment horizontal="center" vertical="top"/>
      <protection/>
    </xf>
    <xf numFmtId="0" fontId="6" fillId="0" borderId="13" xfId="48" applyFont="1" applyBorder="1" applyAlignment="1">
      <alignment vertical="top"/>
      <protection/>
    </xf>
    <xf numFmtId="0" fontId="6" fillId="0" borderId="13" xfId="48" applyFont="1" applyBorder="1" applyAlignment="1">
      <alignment horizontal="right" vertical="top"/>
      <protection/>
    </xf>
    <xf numFmtId="0" fontId="10" fillId="0" borderId="13" xfId="48" applyFont="1" applyBorder="1" applyAlignment="1">
      <alignment horizontal="left" vertical="top" wrapText="1"/>
      <protection/>
    </xf>
    <xf numFmtId="0" fontId="4" fillId="0" borderId="14" xfId="48" applyBorder="1" applyAlignment="1">
      <alignment vertical="top"/>
      <protection/>
    </xf>
    <xf numFmtId="0" fontId="5" fillId="0" borderId="12" xfId="48" applyFont="1" applyBorder="1" applyAlignment="1">
      <alignment horizontal="left" vertical="top" wrapText="1"/>
      <protection/>
    </xf>
    <xf numFmtId="0" fontId="11" fillId="0" borderId="43" xfId="48" applyFont="1" applyBorder="1" applyAlignment="1">
      <alignment horizontal="center" vertical="top"/>
      <protection/>
    </xf>
    <xf numFmtId="0" fontId="9" fillId="0" borderId="43" xfId="48" applyFont="1" applyBorder="1" applyAlignment="1">
      <alignment horizontal="center" vertical="top"/>
      <protection/>
    </xf>
    <xf numFmtId="0" fontId="5" fillId="0" borderId="43" xfId="48" applyFont="1" applyBorder="1" applyAlignment="1">
      <alignment horizontal="center" vertical="top"/>
      <protection/>
    </xf>
    <xf numFmtId="0" fontId="24" fillId="0" borderId="0" xfId="48" applyFont="1" applyAlignment="1">
      <alignment vertical="top"/>
      <protection/>
    </xf>
    <xf numFmtId="0" fontId="5" fillId="0" borderId="29" xfId="48" applyFont="1" applyBorder="1" applyAlignment="1">
      <alignment horizontal="left" vertical="top" wrapText="1"/>
      <protection/>
    </xf>
    <xf numFmtId="0" fontId="6" fillId="35" borderId="15" xfId="48" applyFont="1" applyFill="1" applyBorder="1" applyAlignment="1">
      <alignment horizontal="center" vertical="top"/>
      <protection/>
    </xf>
    <xf numFmtId="0" fontId="6" fillId="33" borderId="15" xfId="48" applyFont="1" applyFill="1" applyBorder="1" applyAlignment="1">
      <alignment horizontal="center" vertical="top"/>
      <protection/>
    </xf>
    <xf numFmtId="0" fontId="24" fillId="33" borderId="16" xfId="48" applyFont="1" applyFill="1" applyBorder="1" applyAlignment="1">
      <alignment horizontal="center" vertical="top"/>
      <protection/>
    </xf>
    <xf numFmtId="0" fontId="11" fillId="33" borderId="15" xfId="48" applyFont="1" applyFill="1" applyBorder="1" applyAlignment="1">
      <alignment horizontal="center" vertical="top"/>
      <protection/>
    </xf>
    <xf numFmtId="0" fontId="11" fillId="33" borderId="16" xfId="48" applyFont="1" applyFill="1" applyBorder="1" applyAlignment="1">
      <alignment horizontal="center" vertical="top"/>
      <protection/>
    </xf>
    <xf numFmtId="0" fontId="6" fillId="33" borderId="15" xfId="48" applyFont="1" applyFill="1" applyBorder="1" applyAlignment="1">
      <alignment vertical="top"/>
      <protection/>
    </xf>
    <xf numFmtId="0" fontId="6" fillId="35" borderId="15" xfId="48" applyFont="1" applyFill="1" applyBorder="1" applyAlignment="1">
      <alignment horizontal="right" vertical="top"/>
      <protection/>
    </xf>
    <xf numFmtId="0" fontId="6" fillId="33" borderId="15" xfId="48" applyFont="1" applyFill="1" applyBorder="1" applyAlignment="1">
      <alignment horizontal="right" vertical="top"/>
      <protection/>
    </xf>
    <xf numFmtId="0" fontId="10" fillId="33" borderId="15" xfId="48" applyFont="1" applyFill="1" applyBorder="1" applyAlignment="1">
      <alignment horizontal="left" vertical="top" wrapText="1"/>
      <protection/>
    </xf>
    <xf numFmtId="0" fontId="96" fillId="0" borderId="16" xfId="48" applyFont="1" applyBorder="1" applyAlignment="1">
      <alignment vertical="top"/>
      <protection/>
    </xf>
    <xf numFmtId="0" fontId="5" fillId="0" borderId="19" xfId="48" applyFont="1" applyBorder="1" applyAlignment="1">
      <alignment horizontal="left" vertical="top" wrapText="1"/>
      <protection/>
    </xf>
    <xf numFmtId="0" fontId="11" fillId="0" borderId="34" xfId="48" applyFont="1" applyBorder="1" applyAlignment="1">
      <alignment horizontal="center" vertical="top"/>
      <protection/>
    </xf>
    <xf numFmtId="0" fontId="11" fillId="0" borderId="19" xfId="48" applyFont="1" applyBorder="1" applyAlignment="1">
      <alignment horizontal="center" vertical="top"/>
      <protection/>
    </xf>
    <xf numFmtId="0" fontId="11" fillId="0" borderId="19" xfId="47" applyFont="1" applyBorder="1" applyAlignment="1">
      <alignment horizontal="center" vertical="top"/>
      <protection/>
    </xf>
    <xf numFmtId="0" fontId="9" fillId="0" borderId="35" xfId="48" applyFont="1" applyBorder="1" applyAlignment="1">
      <alignment horizontal="center" vertical="top"/>
      <protection/>
    </xf>
    <xf numFmtId="0" fontId="9" fillId="0" borderId="44" xfId="48" applyFont="1" applyBorder="1" applyAlignment="1">
      <alignment horizontal="center" vertical="top"/>
      <protection/>
    </xf>
    <xf numFmtId="0" fontId="5" fillId="0" borderId="19" xfId="48" applyFont="1" applyBorder="1" applyAlignment="1">
      <alignment horizontal="center" vertical="top"/>
      <protection/>
    </xf>
    <xf numFmtId="0" fontId="29" fillId="0" borderId="19" xfId="48" applyFont="1" applyBorder="1" applyAlignment="1" applyProtection="1">
      <alignment horizontal="right" vertical="top" wrapText="1" readingOrder="1"/>
      <protection locked="0"/>
    </xf>
    <xf numFmtId="0" fontId="17" fillId="0" borderId="19" xfId="48" applyFont="1" applyBorder="1" applyAlignment="1" applyProtection="1">
      <alignment horizontal="right" vertical="top" wrapText="1" readingOrder="1"/>
      <protection locked="0"/>
    </xf>
    <xf numFmtId="0" fontId="19" fillId="0" borderId="19" xfId="48" applyFont="1" applyBorder="1" applyAlignment="1" applyProtection="1">
      <alignment vertical="top" wrapText="1" readingOrder="1"/>
      <protection locked="0"/>
    </xf>
    <xf numFmtId="0" fontId="30" fillId="0" borderId="19" xfId="48" applyFont="1" applyBorder="1" applyAlignment="1" applyProtection="1">
      <alignment horizontal="left" vertical="top" wrapText="1"/>
      <protection locked="0"/>
    </xf>
    <xf numFmtId="0" fontId="29" fillId="0" borderId="19" xfId="48" applyFont="1" applyBorder="1" applyAlignment="1" applyProtection="1">
      <alignment vertical="top" wrapText="1" readingOrder="1"/>
      <protection locked="0"/>
    </xf>
    <xf numFmtId="0" fontId="97" fillId="0" borderId="19" xfId="48" applyFont="1" applyBorder="1" applyAlignment="1" applyProtection="1">
      <alignment vertical="top" readingOrder="1"/>
      <protection locked="0"/>
    </xf>
    <xf numFmtId="0" fontId="11" fillId="0" borderId="36" xfId="48" applyFont="1" applyBorder="1" applyAlignment="1">
      <alignment horizontal="center" vertical="top"/>
      <protection/>
    </xf>
    <xf numFmtId="0" fontId="11" fillId="0" borderId="10" xfId="48" applyFont="1" applyBorder="1" applyAlignment="1">
      <alignment horizontal="center" vertical="top"/>
      <protection/>
    </xf>
    <xf numFmtId="0" fontId="11" fillId="0" borderId="10" xfId="47" applyFont="1" applyBorder="1" applyAlignment="1">
      <alignment horizontal="center" vertical="top"/>
      <protection/>
    </xf>
    <xf numFmtId="0" fontId="9" fillId="0" borderId="37" xfId="48" applyFont="1" applyBorder="1" applyAlignment="1">
      <alignment horizontal="center" vertical="top"/>
      <protection/>
    </xf>
    <xf numFmtId="0" fontId="9" fillId="0" borderId="11" xfId="48" applyFont="1" applyBorder="1" applyAlignment="1">
      <alignment horizontal="center" vertical="top"/>
      <protection/>
    </xf>
    <xf numFmtId="0" fontId="5" fillId="0" borderId="10" xfId="48" applyFont="1" applyBorder="1" applyAlignment="1">
      <alignment horizontal="center" vertical="top"/>
      <protection/>
    </xf>
    <xf numFmtId="0" fontId="29" fillId="0" borderId="10" xfId="48" applyFont="1" applyBorder="1" applyAlignment="1" applyProtection="1">
      <alignment horizontal="right" vertical="top" wrapText="1" readingOrder="1"/>
      <protection locked="0"/>
    </xf>
    <xf numFmtId="0" fontId="17" fillId="0" borderId="10" xfId="48" applyFont="1" applyBorder="1" applyAlignment="1" applyProtection="1">
      <alignment horizontal="right" vertical="top" wrapText="1" readingOrder="1"/>
      <protection locked="0"/>
    </xf>
    <xf numFmtId="0" fontId="19" fillId="0" borderId="10" xfId="48" applyFont="1" applyBorder="1" applyAlignment="1" applyProtection="1">
      <alignment vertical="top" wrapText="1" readingOrder="1"/>
      <protection locked="0"/>
    </xf>
    <xf numFmtId="0" fontId="30" fillId="0" borderId="10" xfId="48" applyFont="1" applyBorder="1" applyAlignment="1" applyProtection="1">
      <alignment horizontal="left" vertical="top" wrapText="1"/>
      <protection locked="0"/>
    </xf>
    <xf numFmtId="0" fontId="29" fillId="0" borderId="10" xfId="48" applyFont="1" applyBorder="1" applyAlignment="1" applyProtection="1">
      <alignment vertical="top" wrapText="1" readingOrder="1"/>
      <protection locked="0"/>
    </xf>
    <xf numFmtId="0" fontId="97" fillId="0" borderId="10" xfId="48" applyFont="1" applyBorder="1" applyAlignment="1" applyProtection="1">
      <alignment vertical="top" readingOrder="1"/>
      <protection locked="0"/>
    </xf>
    <xf numFmtId="0" fontId="11" fillId="0" borderId="38" xfId="48" applyFont="1" applyBorder="1" applyAlignment="1">
      <alignment horizontal="center" vertical="top"/>
      <protection/>
    </xf>
    <xf numFmtId="0" fontId="11" fillId="0" borderId="12" xfId="48" applyFont="1" applyBorder="1" applyAlignment="1">
      <alignment horizontal="center" vertical="top"/>
      <protection/>
    </xf>
    <xf numFmtId="0" fontId="11" fillId="0" borderId="12" xfId="47" applyFont="1" applyBorder="1" applyAlignment="1">
      <alignment horizontal="center" vertical="top"/>
      <protection/>
    </xf>
    <xf numFmtId="0" fontId="9" fillId="0" borderId="39" xfId="48" applyFont="1" applyBorder="1" applyAlignment="1">
      <alignment horizontal="center" vertical="top"/>
      <protection/>
    </xf>
    <xf numFmtId="0" fontId="9" fillId="0" borderId="28" xfId="48" applyFont="1" applyBorder="1" applyAlignment="1">
      <alignment horizontal="center" vertical="top"/>
      <protection/>
    </xf>
    <xf numFmtId="0" fontId="5" fillId="0" borderId="12" xfId="48" applyFont="1" applyBorder="1" applyAlignment="1">
      <alignment horizontal="center" vertical="top"/>
      <protection/>
    </xf>
    <xf numFmtId="0" fontId="4" fillId="0" borderId="12" xfId="48" applyBorder="1" applyAlignment="1" applyProtection="1">
      <alignment horizontal="right" vertical="top" wrapText="1"/>
      <protection locked="0"/>
    </xf>
    <xf numFmtId="0" fontId="4" fillId="0" borderId="12" xfId="48" applyBorder="1" applyAlignment="1" applyProtection="1">
      <alignment vertical="top" wrapText="1"/>
      <protection locked="0"/>
    </xf>
    <xf numFmtId="0" fontId="7" fillId="0" borderId="12" xfId="48" applyFont="1" applyBorder="1" applyAlignment="1" applyProtection="1">
      <alignment horizontal="left" vertical="top" wrapText="1"/>
      <protection locked="0"/>
    </xf>
    <xf numFmtId="0" fontId="31" fillId="0" borderId="12" xfId="48" applyFont="1" applyBorder="1" applyAlignment="1" applyProtection="1">
      <alignment vertical="top" readingOrder="1"/>
      <protection locked="0"/>
    </xf>
    <xf numFmtId="0" fontId="6" fillId="33" borderId="29" xfId="48" applyFont="1" applyFill="1" applyBorder="1" applyAlignment="1">
      <alignment horizontal="center" vertical="top"/>
      <protection/>
    </xf>
    <xf numFmtId="0" fontId="4" fillId="0" borderId="10" xfId="48" applyBorder="1" applyAlignment="1" applyProtection="1">
      <alignment horizontal="right" vertical="top" wrapText="1"/>
      <protection locked="0"/>
    </xf>
    <xf numFmtId="0" fontId="4" fillId="0" borderId="10" xfId="48" applyBorder="1" applyAlignment="1" applyProtection="1">
      <alignment vertical="top" wrapText="1"/>
      <protection locked="0"/>
    </xf>
    <xf numFmtId="0" fontId="7" fillId="0" borderId="10" xfId="48" applyFont="1" applyBorder="1" applyAlignment="1" applyProtection="1">
      <alignment horizontal="left" vertical="top" wrapText="1"/>
      <protection locked="0"/>
    </xf>
    <xf numFmtId="0" fontId="31" fillId="0" borderId="10" xfId="48" applyFont="1" applyBorder="1" applyAlignment="1" applyProtection="1">
      <alignment vertical="top" readingOrder="1"/>
      <protection locked="0"/>
    </xf>
    <xf numFmtId="0" fontId="24" fillId="33" borderId="30" xfId="48" applyFont="1" applyFill="1" applyBorder="1" applyAlignment="1">
      <alignment horizontal="center" vertical="top"/>
      <protection/>
    </xf>
    <xf numFmtId="0" fontId="5" fillId="33" borderId="16" xfId="48" applyFont="1" applyFill="1" applyBorder="1" applyAlignment="1">
      <alignment horizontal="center" vertical="top"/>
      <protection/>
    </xf>
    <xf numFmtId="0" fontId="17" fillId="0" borderId="10" xfId="47" applyFont="1" applyBorder="1" applyAlignment="1" applyProtection="1">
      <alignment horizontal="right" vertical="top" wrapText="1" readingOrder="1"/>
      <protection locked="0"/>
    </xf>
    <xf numFmtId="0" fontId="19" fillId="0" borderId="10" xfId="47" applyFont="1" applyBorder="1" applyAlignment="1" applyProtection="1">
      <alignment vertical="top" wrapText="1" readingOrder="1"/>
      <protection locked="0"/>
    </xf>
    <xf numFmtId="0" fontId="29" fillId="0" borderId="10" xfId="47" applyFont="1" applyBorder="1" applyAlignment="1" applyProtection="1">
      <alignment horizontal="left" vertical="top" wrapText="1" readingOrder="1"/>
      <protection locked="0"/>
    </xf>
    <xf numFmtId="0" fontId="19" fillId="0" borderId="10" xfId="47" applyFont="1" applyBorder="1" applyAlignment="1" applyProtection="1">
      <alignment vertical="top" readingOrder="1"/>
      <protection locked="0"/>
    </xf>
    <xf numFmtId="0" fontId="11" fillId="0" borderId="45" xfId="48" applyFont="1" applyBorder="1" applyAlignment="1">
      <alignment horizontal="center" vertical="top"/>
      <protection/>
    </xf>
    <xf numFmtId="0" fontId="11" fillId="0" borderId="46" xfId="48" applyFont="1" applyBorder="1" applyAlignment="1">
      <alignment horizontal="center" vertical="top"/>
      <protection/>
    </xf>
    <xf numFmtId="0" fontId="11" fillId="0" borderId="46" xfId="47" applyFont="1" applyBorder="1" applyAlignment="1">
      <alignment horizontal="center" vertical="top"/>
      <protection/>
    </xf>
    <xf numFmtId="0" fontId="9" fillId="0" borderId="47" xfId="48" applyFont="1" applyBorder="1" applyAlignment="1">
      <alignment horizontal="center" vertical="top"/>
      <protection/>
    </xf>
    <xf numFmtId="0" fontId="23" fillId="0" borderId="0" xfId="48" applyFont="1" applyAlignment="1">
      <alignment horizontal="left" vertical="top" wrapText="1"/>
      <protection/>
    </xf>
    <xf numFmtId="0" fontId="4" fillId="0" borderId="0" xfId="48" applyAlignment="1">
      <alignment horizontal="center" vertical="top"/>
      <protection/>
    </xf>
    <xf numFmtId="0" fontId="28" fillId="0" borderId="0" xfId="48" applyFont="1" applyAlignment="1">
      <alignment horizontal="center" vertical="top"/>
      <protection/>
    </xf>
    <xf numFmtId="0" fontId="23" fillId="0" borderId="0" xfId="48" applyFont="1" applyAlignment="1">
      <alignment vertical="top"/>
      <protection/>
    </xf>
    <xf numFmtId="0" fontId="23" fillId="0" borderId="48" xfId="48" applyFont="1" applyBorder="1" applyAlignment="1">
      <alignment horizontal="center" vertical="top"/>
      <protection/>
    </xf>
    <xf numFmtId="0" fontId="28" fillId="0" borderId="29" xfId="48" applyFont="1" applyBorder="1" applyAlignment="1">
      <alignment horizontal="center" vertical="top"/>
      <protection/>
    </xf>
    <xf numFmtId="0" fontId="28" fillId="0" borderId="15" xfId="48" applyFont="1" applyBorder="1" applyAlignment="1">
      <alignment horizontal="center" vertical="top"/>
      <protection/>
    </xf>
    <xf numFmtId="0" fontId="28" fillId="0" borderId="15" xfId="47" applyFont="1" applyBorder="1" applyAlignment="1">
      <alignment horizontal="center" vertical="top"/>
      <protection/>
    </xf>
    <xf numFmtId="0" fontId="28" fillId="0" borderId="16" xfId="47" applyFont="1" applyBorder="1" applyAlignment="1">
      <alignment horizontal="center" vertical="top"/>
      <protection/>
    </xf>
    <xf numFmtId="0" fontId="23" fillId="0" borderId="49" xfId="48" applyFont="1" applyBorder="1" applyAlignment="1">
      <alignment horizontal="center" vertical="top"/>
      <protection/>
    </xf>
    <xf numFmtId="0" fontId="23" fillId="0" borderId="50" xfId="48" applyFont="1" applyBorder="1" applyAlignment="1">
      <alignment horizontal="center" vertical="top"/>
      <protection/>
    </xf>
    <xf numFmtId="0" fontId="32" fillId="0" borderId="51" xfId="48" applyFont="1" applyBorder="1" applyAlignment="1" applyProtection="1">
      <alignment horizontal="right" vertical="top" wrapText="1" readingOrder="1"/>
      <protection locked="0"/>
    </xf>
    <xf numFmtId="0" fontId="32" fillId="0" borderId="51" xfId="48" applyFont="1" applyBorder="1" applyAlignment="1" applyProtection="1">
      <alignment vertical="top" wrapText="1" readingOrder="1"/>
      <protection locked="0"/>
    </xf>
    <xf numFmtId="0" fontId="32" fillId="0" borderId="51" xfId="48" applyFont="1" applyBorder="1" applyAlignment="1" applyProtection="1">
      <alignment horizontal="left" vertical="top" wrapText="1"/>
      <protection locked="0"/>
    </xf>
    <xf numFmtId="0" fontId="98" fillId="0" borderId="51" xfId="48" applyFont="1" applyBorder="1" applyAlignment="1" applyProtection="1">
      <alignment vertical="top" readingOrder="1"/>
      <protection locked="0"/>
    </xf>
    <xf numFmtId="0" fontId="12" fillId="0" borderId="34" xfId="48" applyFont="1" applyBorder="1" applyAlignment="1">
      <alignment horizontal="center" vertical="top"/>
      <protection/>
    </xf>
    <xf numFmtId="0" fontId="12" fillId="0" borderId="19" xfId="48" applyFont="1" applyBorder="1" applyAlignment="1">
      <alignment horizontal="center" vertical="top"/>
      <protection/>
    </xf>
    <xf numFmtId="0" fontId="23" fillId="0" borderId="35" xfId="48" applyFont="1" applyBorder="1" applyAlignment="1">
      <alignment horizontal="center" vertical="top" wrapText="1"/>
      <protection/>
    </xf>
    <xf numFmtId="0" fontId="23" fillId="0" borderId="36" xfId="48" applyFont="1" applyBorder="1" applyAlignment="1">
      <alignment horizontal="center" vertical="top"/>
      <protection/>
    </xf>
    <xf numFmtId="0" fontId="23" fillId="0" borderId="37" xfId="48" applyFont="1" applyBorder="1" applyAlignment="1">
      <alignment horizontal="center" vertical="top"/>
      <protection/>
    </xf>
    <xf numFmtId="0" fontId="32" fillId="0" borderId="15" xfId="48" applyFont="1" applyBorder="1" applyAlignment="1" applyProtection="1">
      <alignment horizontal="right" vertical="top" wrapText="1" readingOrder="1"/>
      <protection locked="0"/>
    </xf>
    <xf numFmtId="0" fontId="32" fillId="0" borderId="15" xfId="48" applyFont="1" applyBorder="1" applyAlignment="1" applyProtection="1">
      <alignment vertical="top" wrapText="1" readingOrder="1"/>
      <protection locked="0"/>
    </xf>
    <xf numFmtId="0" fontId="32" fillId="0" borderId="15" xfId="48" applyFont="1" applyBorder="1" applyAlignment="1" applyProtection="1">
      <alignment horizontal="left" vertical="top" wrapText="1"/>
      <protection locked="0"/>
    </xf>
    <xf numFmtId="0" fontId="98" fillId="0" borderId="16" xfId="48" applyFont="1" applyBorder="1" applyAlignment="1" applyProtection="1">
      <alignment vertical="top" readingOrder="1"/>
      <protection locked="0"/>
    </xf>
    <xf numFmtId="0" fontId="9" fillId="0" borderId="45" xfId="48" applyFont="1" applyBorder="1" applyAlignment="1">
      <alignment horizontal="center" vertical="top"/>
      <protection/>
    </xf>
    <xf numFmtId="0" fontId="5" fillId="0" borderId="47" xfId="48" applyFont="1" applyBorder="1" applyAlignment="1">
      <alignment horizontal="center" vertical="top"/>
      <protection/>
    </xf>
    <xf numFmtId="0" fontId="19" fillId="0" borderId="0" xfId="48" applyFont="1" applyAlignment="1" applyProtection="1">
      <alignment vertical="top" readingOrder="1"/>
      <protection locked="0"/>
    </xf>
    <xf numFmtId="0" fontId="4" fillId="0" borderId="0" xfId="48" applyFont="1" applyAlignment="1">
      <alignment vertical="top"/>
      <protection/>
    </xf>
    <xf numFmtId="0" fontId="4" fillId="0" borderId="0" xfId="47" applyFont="1" applyAlignment="1">
      <alignment vertical="top"/>
      <protection/>
    </xf>
    <xf numFmtId="0" fontId="4" fillId="0" borderId="0" xfId="48" applyFont="1" applyAlignment="1">
      <alignment horizontal="right" vertical="top"/>
      <protection/>
    </xf>
    <xf numFmtId="0" fontId="33" fillId="0" borderId="0" xfId="48" applyFont="1" applyAlignment="1">
      <alignment horizontal="left" vertical="top" wrapText="1"/>
      <protection/>
    </xf>
    <xf numFmtId="0" fontId="16" fillId="0" borderId="0" xfId="48" applyFont="1" applyAlignment="1" applyProtection="1">
      <alignment vertical="top" readingOrder="1"/>
      <protection locked="0"/>
    </xf>
    <xf numFmtId="0" fontId="4" fillId="0" borderId="17" xfId="48" applyBorder="1" applyAlignment="1" applyProtection="1">
      <alignment vertical="top" wrapText="1"/>
      <protection locked="0"/>
    </xf>
    <xf numFmtId="0" fontId="4" fillId="0" borderId="17" xfId="48" applyBorder="1" applyAlignment="1" applyProtection="1">
      <alignment horizontal="right" vertical="top" wrapText="1"/>
      <protection locked="0"/>
    </xf>
    <xf numFmtId="0" fontId="7" fillId="0" borderId="17" xfId="48" applyFont="1" applyBorder="1" applyAlignment="1" applyProtection="1">
      <alignment horizontal="left" vertical="top" wrapText="1"/>
      <protection locked="0"/>
    </xf>
    <xf numFmtId="0" fontId="94" fillId="0" borderId="17" xfId="48" applyFont="1" applyBorder="1" applyAlignment="1" applyProtection="1">
      <alignment vertical="top"/>
      <protection locked="0"/>
    </xf>
    <xf numFmtId="171" fontId="4" fillId="0" borderId="0" xfId="47" applyNumberFormat="1">
      <alignment/>
      <protection/>
    </xf>
    <xf numFmtId="0" fontId="4" fillId="0" borderId="0" xfId="47" applyAlignment="1">
      <alignment horizontal="left" vertical="center"/>
      <protection/>
    </xf>
    <xf numFmtId="3" fontId="4" fillId="0" borderId="10" xfId="47" applyNumberFormat="1" applyBorder="1" applyAlignment="1">
      <alignment horizontal="center" vertical="center"/>
      <protection/>
    </xf>
    <xf numFmtId="0" fontId="4" fillId="0" borderId="10" xfId="47" applyBorder="1" applyAlignment="1">
      <alignment horizontal="left" vertical="center"/>
      <protection/>
    </xf>
    <xf numFmtId="0" fontId="4" fillId="0" borderId="10" xfId="47" applyBorder="1" applyAlignment="1">
      <alignment horizontal="center" vertical="center"/>
      <protection/>
    </xf>
    <xf numFmtId="0" fontId="4" fillId="0" borderId="10" xfId="47" applyFont="1" applyBorder="1" applyAlignment="1">
      <alignment horizontal="left" vertical="center"/>
      <protection/>
    </xf>
    <xf numFmtId="0" fontId="78" fillId="0" borderId="0" xfId="47" applyFont="1" applyAlignment="1">
      <alignment horizontal="center" vertical="center"/>
      <protection/>
    </xf>
    <xf numFmtId="0" fontId="34" fillId="0" borderId="0" xfId="47" applyFont="1" applyAlignment="1">
      <alignment horizontal="left" vertical="center"/>
      <protection/>
    </xf>
    <xf numFmtId="0" fontId="33" fillId="0" borderId="0" xfId="48" applyFont="1" applyAlignment="1">
      <alignment horizontal="right" vertical="top" wrapText="1"/>
      <protection/>
    </xf>
    <xf numFmtId="0" fontId="7" fillId="0" borderId="17" xfId="48" applyFont="1" applyBorder="1" applyAlignment="1" applyProtection="1">
      <alignment horizontal="right" vertical="top" wrapText="1"/>
      <protection locked="0"/>
    </xf>
    <xf numFmtId="0" fontId="4" fillId="0" borderId="0" xfId="48">
      <alignment/>
      <protection/>
    </xf>
    <xf numFmtId="0" fontId="11" fillId="0" borderId="0" xfId="48" applyFont="1">
      <alignment/>
      <protection/>
    </xf>
    <xf numFmtId="0" fontId="23" fillId="0" borderId="0" xfId="48" applyFont="1">
      <alignment/>
      <protection/>
    </xf>
    <xf numFmtId="0" fontId="18" fillId="0" borderId="0" xfId="48" applyFont="1" applyAlignment="1" applyProtection="1">
      <alignment vertical="center" wrapText="1" readingOrder="1"/>
      <protection locked="0"/>
    </xf>
    <xf numFmtId="0" fontId="4" fillId="0" borderId="0" xfId="48" applyAlignment="1">
      <alignment/>
      <protection/>
    </xf>
    <xf numFmtId="0" fontId="22" fillId="0" borderId="0" xfId="48" applyFont="1" applyAlignment="1" applyProtection="1">
      <alignment vertical="center" wrapText="1" readingOrder="1"/>
      <protection locked="0"/>
    </xf>
    <xf numFmtId="0" fontId="29" fillId="0" borderId="0" xfId="48" applyFont="1" applyAlignment="1" applyProtection="1">
      <alignment horizontal="right" vertical="center" wrapText="1" readingOrder="1"/>
      <protection locked="0"/>
    </xf>
    <xf numFmtId="0" fontId="16" fillId="0" borderId="0" xfId="48" applyFont="1" applyAlignment="1" applyProtection="1">
      <alignment vertical="center" wrapText="1" readingOrder="1"/>
      <protection locked="0"/>
    </xf>
    <xf numFmtId="0" fontId="29" fillId="0" borderId="0" xfId="48" applyFont="1" applyAlignment="1" applyProtection="1">
      <alignment vertical="center" wrapText="1" readingOrder="1"/>
      <protection locked="0"/>
    </xf>
    <xf numFmtId="0" fontId="19" fillId="0" borderId="0" xfId="48" applyFont="1" applyAlignment="1" applyProtection="1">
      <alignment wrapText="1" readingOrder="1"/>
      <protection locked="0"/>
    </xf>
    <xf numFmtId="0" fontId="13" fillId="34" borderId="0" xfId="48" applyFont="1" applyFill="1" applyBorder="1" applyAlignment="1" applyProtection="1">
      <alignment vertical="top" wrapText="1"/>
      <protection locked="0"/>
    </xf>
    <xf numFmtId="0" fontId="23" fillId="34" borderId="0" xfId="48" applyFont="1" applyFill="1" applyBorder="1" applyAlignment="1" applyProtection="1">
      <alignment vertical="top" wrapText="1"/>
      <protection locked="0"/>
    </xf>
    <xf numFmtId="0" fontId="35" fillId="34" borderId="0" xfId="48" applyFont="1" applyFill="1" applyAlignment="1" applyProtection="1">
      <alignment vertical="center" wrapText="1" readingOrder="1"/>
      <protection locked="0"/>
    </xf>
    <xf numFmtId="0" fontId="36" fillId="34" borderId="0" xfId="48" applyFont="1" applyFill="1" applyAlignment="1" applyProtection="1">
      <alignment horizontal="center" vertical="center" wrapText="1" readingOrder="1"/>
      <protection locked="0"/>
    </xf>
    <xf numFmtId="0" fontId="35" fillId="34" borderId="0" xfId="48" applyFont="1" applyFill="1" applyBorder="1" applyAlignment="1" applyProtection="1">
      <alignment wrapText="1" readingOrder="1"/>
      <protection locked="0"/>
    </xf>
    <xf numFmtId="0" fontId="13" fillId="34" borderId="0" xfId="48" applyFont="1" applyFill="1">
      <alignment/>
      <protection/>
    </xf>
    <xf numFmtId="0" fontId="17" fillId="0" borderId="23" xfId="48" applyFont="1" applyBorder="1" applyAlignment="1" applyProtection="1">
      <alignment wrapText="1" readingOrder="1"/>
      <protection locked="0"/>
    </xf>
    <xf numFmtId="0" fontId="17" fillId="0" borderId="23" xfId="48" applyFont="1" applyBorder="1" applyAlignment="1" applyProtection="1">
      <alignment horizontal="right" wrapText="1" readingOrder="1"/>
      <protection locked="0"/>
    </xf>
    <xf numFmtId="0" fontId="11" fillId="0" borderId="17" xfId="48" applyFont="1" applyBorder="1" applyAlignment="1" applyProtection="1">
      <alignment vertical="top" wrapText="1"/>
      <protection locked="0"/>
    </xf>
    <xf numFmtId="0" fontId="23" fillId="0" borderId="17" xfId="48" applyFont="1" applyBorder="1" applyAlignment="1" applyProtection="1">
      <alignment vertical="top" wrapText="1"/>
      <protection locked="0"/>
    </xf>
    <xf numFmtId="0" fontId="37" fillId="0" borderId="0" xfId="47" applyFont="1" applyAlignment="1">
      <alignment vertical="center"/>
      <protection/>
    </xf>
    <xf numFmtId="0" fontId="99" fillId="0" borderId="0" xfId="48" applyFont="1" applyAlignment="1" applyProtection="1">
      <alignment vertical="top" readingOrder="1"/>
      <protection locked="0"/>
    </xf>
    <xf numFmtId="0" fontId="4" fillId="0" borderId="0" xfId="48" applyFont="1" applyAlignment="1">
      <alignment vertical="top"/>
      <protection/>
    </xf>
    <xf numFmtId="0" fontId="4" fillId="0" borderId="0" xfId="47" applyFont="1" applyAlignment="1">
      <alignment vertical="top"/>
      <protection/>
    </xf>
    <xf numFmtId="0" fontId="100" fillId="0" borderId="0" xfId="48" applyFont="1" applyAlignment="1">
      <alignment vertical="top"/>
      <protection/>
    </xf>
    <xf numFmtId="0" fontId="38" fillId="0" borderId="0" xfId="48" applyFont="1" applyAlignment="1">
      <alignment horizontal="right" vertical="top" wrapText="1"/>
      <protection/>
    </xf>
    <xf numFmtId="0" fontId="13" fillId="0" borderId="0" xfId="48" applyFont="1" applyAlignment="1">
      <alignment vertical="top"/>
      <protection/>
    </xf>
    <xf numFmtId="0" fontId="13" fillId="0" borderId="0" xfId="47" applyFont="1" applyAlignment="1">
      <alignment vertical="top"/>
      <protection/>
    </xf>
    <xf numFmtId="0" fontId="101" fillId="0" borderId="0" xfId="47" applyFont="1" applyAlignment="1">
      <alignment vertical="center"/>
      <protection/>
    </xf>
    <xf numFmtId="0" fontId="101" fillId="0" borderId="0" xfId="47" applyFont="1" applyAlignment="1">
      <alignment horizontal="right" vertical="center"/>
      <protection/>
    </xf>
    <xf numFmtId="0" fontId="4" fillId="0" borderId="52" xfId="49" applyFont="1" applyBorder="1" applyAlignment="1" applyProtection="1">
      <alignment horizontal="left"/>
      <protection/>
    </xf>
    <xf numFmtId="0" fontId="4" fillId="0" borderId="17" xfId="49" applyFont="1" applyBorder="1" applyAlignment="1" applyProtection="1">
      <alignment horizontal="left"/>
      <protection/>
    </xf>
    <xf numFmtId="0" fontId="4" fillId="0" borderId="53" xfId="49" applyFont="1" applyBorder="1" applyAlignment="1" applyProtection="1">
      <alignment horizontal="left"/>
      <protection/>
    </xf>
    <xf numFmtId="0" fontId="4" fillId="0" borderId="0" xfId="49" applyAlignment="1" applyProtection="1">
      <alignment horizontal="left" vertical="top"/>
      <protection/>
    </xf>
    <xf numFmtId="0" fontId="39" fillId="0" borderId="17" xfId="49" applyFont="1" applyBorder="1" applyAlignment="1" applyProtection="1">
      <alignment horizontal="left"/>
      <protection/>
    </xf>
    <xf numFmtId="0" fontId="4" fillId="0" borderId="54" xfId="49" applyFont="1" applyBorder="1" applyAlignment="1" applyProtection="1">
      <alignment horizontal="left"/>
      <protection/>
    </xf>
    <xf numFmtId="0" fontId="4" fillId="0" borderId="23" xfId="49" applyFont="1" applyBorder="1" applyAlignment="1" applyProtection="1">
      <alignment horizontal="left"/>
      <protection/>
    </xf>
    <xf numFmtId="0" fontId="4" fillId="0" borderId="55" xfId="49" applyFont="1" applyBorder="1" applyAlignment="1" applyProtection="1">
      <alignment horizontal="left"/>
      <protection/>
    </xf>
    <xf numFmtId="0" fontId="5" fillId="0" borderId="52" xfId="49" applyFont="1" applyBorder="1" applyAlignment="1" applyProtection="1">
      <alignment horizontal="left" vertical="center"/>
      <protection/>
    </xf>
    <xf numFmtId="0" fontId="5" fillId="0" borderId="17" xfId="49" applyFont="1" applyBorder="1" applyAlignment="1" applyProtection="1">
      <alignment horizontal="left" vertical="center"/>
      <protection/>
    </xf>
    <xf numFmtId="0" fontId="5" fillId="0" borderId="53" xfId="49" applyFont="1" applyBorder="1" applyAlignment="1" applyProtection="1">
      <alignment horizontal="left" vertical="center"/>
      <protection/>
    </xf>
    <xf numFmtId="0" fontId="5" fillId="0" borderId="56" xfId="49" applyFont="1" applyBorder="1" applyAlignment="1" applyProtection="1">
      <alignment horizontal="left" vertical="center"/>
      <protection/>
    </xf>
    <xf numFmtId="0" fontId="5" fillId="0" borderId="0" xfId="49" applyFont="1" applyAlignment="1" applyProtection="1">
      <alignment horizontal="left" vertical="center"/>
      <protection/>
    </xf>
    <xf numFmtId="0" fontId="40" fillId="0" borderId="57" xfId="49" applyFont="1" applyBorder="1" applyAlignment="1" applyProtection="1">
      <alignment horizontal="left" vertical="center"/>
      <protection/>
    </xf>
    <xf numFmtId="172" fontId="40" fillId="0" borderId="58" xfId="49" applyNumberFormat="1" applyFont="1" applyBorder="1" applyAlignment="1" applyProtection="1">
      <alignment horizontal="right" vertical="center"/>
      <protection/>
    </xf>
    <xf numFmtId="0" fontId="5" fillId="0" borderId="59" xfId="49" applyFont="1" applyBorder="1" applyAlignment="1" applyProtection="1">
      <alignment horizontal="left" vertical="center"/>
      <protection/>
    </xf>
    <xf numFmtId="0" fontId="5" fillId="0" borderId="60" xfId="49" applyFont="1" applyBorder="1" applyAlignment="1" applyProtection="1">
      <alignment horizontal="left" vertical="center"/>
      <protection/>
    </xf>
    <xf numFmtId="0" fontId="40" fillId="0" borderId="61" xfId="49" applyFont="1" applyBorder="1" applyAlignment="1" applyProtection="1">
      <alignment horizontal="left" vertical="center" wrapText="1"/>
      <protection/>
    </xf>
    <xf numFmtId="0" fontId="5" fillId="0" borderId="62" xfId="49" applyFont="1" applyBorder="1" applyAlignment="1" applyProtection="1">
      <alignment horizontal="left" vertical="center"/>
      <protection/>
    </xf>
    <xf numFmtId="172" fontId="40" fillId="0" borderId="61" xfId="49" applyNumberFormat="1" applyFont="1" applyBorder="1" applyAlignment="1" applyProtection="1">
      <alignment horizontal="right" vertical="center"/>
      <protection/>
    </xf>
    <xf numFmtId="172" fontId="40" fillId="0" borderId="0" xfId="49" applyNumberFormat="1" applyFont="1" applyAlignment="1" applyProtection="1">
      <alignment horizontal="right" vertical="center"/>
      <protection/>
    </xf>
    <xf numFmtId="0" fontId="40" fillId="0" borderId="61" xfId="49" applyFont="1" applyBorder="1" applyAlignment="1" applyProtection="1">
      <alignment horizontal="left" vertical="center"/>
      <protection/>
    </xf>
    <xf numFmtId="0" fontId="40" fillId="0" borderId="0" xfId="49" applyFont="1" applyAlignment="1" applyProtection="1">
      <alignment horizontal="left" vertical="top" wrapText="1"/>
      <protection/>
    </xf>
    <xf numFmtId="0" fontId="40" fillId="0" borderId="0" xfId="49" applyFont="1" applyAlignment="1" applyProtection="1">
      <alignment horizontal="left" vertical="top"/>
      <protection/>
    </xf>
    <xf numFmtId="0" fontId="5" fillId="0" borderId="58" xfId="49" applyFont="1" applyBorder="1" applyAlignment="1" applyProtection="1">
      <alignment horizontal="left" vertical="center"/>
      <protection/>
    </xf>
    <xf numFmtId="0" fontId="40" fillId="0" borderId="63" xfId="49" applyFont="1" applyBorder="1" applyAlignment="1" applyProtection="1">
      <alignment horizontal="left" vertical="center"/>
      <protection/>
    </xf>
    <xf numFmtId="0" fontId="40" fillId="0" borderId="64" xfId="49" applyFont="1" applyBorder="1" applyAlignment="1" applyProtection="1">
      <alignment horizontal="left" vertical="center"/>
      <protection/>
    </xf>
    <xf numFmtId="172" fontId="40" fillId="0" borderId="65" xfId="49" applyNumberFormat="1" applyFont="1" applyBorder="1" applyAlignment="1" applyProtection="1">
      <alignment horizontal="right" vertical="center"/>
      <protection/>
    </xf>
    <xf numFmtId="0" fontId="5" fillId="0" borderId="66" xfId="49" applyFont="1" applyBorder="1" applyAlignment="1" applyProtection="1">
      <alignment horizontal="left" vertical="center"/>
      <protection/>
    </xf>
    <xf numFmtId="0" fontId="40" fillId="0" borderId="67" xfId="49" applyFont="1" applyBorder="1" applyAlignment="1" applyProtection="1">
      <alignment horizontal="left" vertical="center"/>
      <protection/>
    </xf>
    <xf numFmtId="0" fontId="5" fillId="0" borderId="68" xfId="49" applyFont="1" applyBorder="1" applyAlignment="1" applyProtection="1">
      <alignment horizontal="left" vertical="center"/>
      <protection/>
    </xf>
    <xf numFmtId="0" fontId="5" fillId="0" borderId="69" xfId="49" applyFont="1" applyBorder="1" applyAlignment="1" applyProtection="1">
      <alignment horizontal="left" vertical="center"/>
      <protection/>
    </xf>
    <xf numFmtId="0" fontId="40" fillId="0" borderId="0" xfId="49" applyFont="1" applyAlignment="1" applyProtection="1">
      <alignment horizontal="left" vertical="center"/>
      <protection/>
    </xf>
    <xf numFmtId="0" fontId="23" fillId="0" borderId="0" xfId="49" applyFont="1" applyAlignment="1" applyProtection="1">
      <alignment horizontal="left" vertical="center"/>
      <protection/>
    </xf>
    <xf numFmtId="0" fontId="5" fillId="0" borderId="65" xfId="49" applyFont="1" applyBorder="1" applyAlignment="1" applyProtection="1">
      <alignment horizontal="left" vertical="center"/>
      <protection/>
    </xf>
    <xf numFmtId="172" fontId="40" fillId="0" borderId="66" xfId="49" applyNumberFormat="1" applyFont="1" applyBorder="1" applyAlignment="1" applyProtection="1">
      <alignment horizontal="right" vertical="center"/>
      <protection/>
    </xf>
    <xf numFmtId="49" fontId="40" fillId="0" borderId="63" xfId="49" applyNumberFormat="1" applyFont="1" applyBorder="1" applyAlignment="1" applyProtection="1">
      <alignment horizontal="left" vertical="center"/>
      <protection/>
    </xf>
    <xf numFmtId="0" fontId="41" fillId="0" borderId="0" xfId="49" applyFont="1" applyAlignment="1" applyProtection="1">
      <alignment horizontal="left" vertical="center"/>
      <protection/>
    </xf>
    <xf numFmtId="0" fontId="5" fillId="0" borderId="54" xfId="49" applyFont="1" applyBorder="1" applyAlignment="1" applyProtection="1">
      <alignment horizontal="left" vertical="center"/>
      <protection/>
    </xf>
    <xf numFmtId="0" fontId="5" fillId="0" borderId="23" xfId="49" applyFont="1" applyBorder="1" applyAlignment="1" applyProtection="1">
      <alignment horizontal="left" vertical="center"/>
      <protection/>
    </xf>
    <xf numFmtId="0" fontId="5" fillId="0" borderId="55" xfId="49" applyFont="1" applyBorder="1" applyAlignment="1" applyProtection="1">
      <alignment horizontal="left" vertical="center"/>
      <protection/>
    </xf>
    <xf numFmtId="0" fontId="5" fillId="0" borderId="70" xfId="49" applyFont="1" applyBorder="1" applyAlignment="1" applyProtection="1">
      <alignment horizontal="left" vertical="center"/>
      <protection/>
    </xf>
    <xf numFmtId="0" fontId="5" fillId="0" borderId="71" xfId="49" applyFont="1" applyBorder="1" applyAlignment="1" applyProtection="1">
      <alignment horizontal="left" vertical="center"/>
      <protection/>
    </xf>
    <xf numFmtId="0" fontId="11" fillId="0" borderId="71" xfId="49" applyFont="1" applyBorder="1" applyAlignment="1" applyProtection="1">
      <alignment horizontal="left" vertical="center"/>
      <protection/>
    </xf>
    <xf numFmtId="0" fontId="5" fillId="0" borderId="72" xfId="49" applyFont="1" applyBorder="1" applyAlignment="1" applyProtection="1">
      <alignment horizontal="left" vertical="center"/>
      <protection/>
    </xf>
    <xf numFmtId="0" fontId="5" fillId="0" borderId="73" xfId="49" applyFont="1" applyBorder="1" applyAlignment="1" applyProtection="1">
      <alignment horizontal="left" vertical="center"/>
      <protection/>
    </xf>
    <xf numFmtId="0" fontId="5" fillId="0" borderId="74" xfId="49" applyFont="1" applyBorder="1" applyAlignment="1" applyProtection="1">
      <alignment horizontal="left" vertical="center"/>
      <protection/>
    </xf>
    <xf numFmtId="0" fontId="5" fillId="0" borderId="75" xfId="49" applyFont="1" applyBorder="1" applyAlignment="1" applyProtection="1">
      <alignment horizontal="left" vertical="center"/>
      <protection/>
    </xf>
    <xf numFmtId="0" fontId="5" fillId="0" borderId="76" xfId="49" applyFont="1" applyBorder="1" applyAlignment="1" applyProtection="1">
      <alignment horizontal="left" vertical="center"/>
      <protection/>
    </xf>
    <xf numFmtId="0" fontId="5" fillId="0" borderId="77" xfId="49" applyFont="1" applyBorder="1" applyAlignment="1" applyProtection="1">
      <alignment horizontal="left" vertical="center"/>
      <protection/>
    </xf>
    <xf numFmtId="173" fontId="4" fillId="0" borderId="78" xfId="49" applyNumberFormat="1" applyFont="1" applyBorder="1" applyAlignment="1" applyProtection="1">
      <alignment horizontal="right" vertical="center"/>
      <protection/>
    </xf>
    <xf numFmtId="173" fontId="4" fillId="0" borderId="79" xfId="49" applyNumberFormat="1" applyFont="1" applyBorder="1" applyAlignment="1" applyProtection="1">
      <alignment horizontal="right" vertical="center"/>
      <protection/>
    </xf>
    <xf numFmtId="173" fontId="42" fillId="0" borderId="80" xfId="49" applyNumberFormat="1" applyFont="1" applyBorder="1" applyAlignment="1" applyProtection="1">
      <alignment horizontal="right" vertical="center"/>
      <protection/>
    </xf>
    <xf numFmtId="164" fontId="42" fillId="0" borderId="81" xfId="49" applyNumberFormat="1" applyFont="1" applyBorder="1" applyAlignment="1" applyProtection="1">
      <alignment horizontal="right" vertical="center"/>
      <protection/>
    </xf>
    <xf numFmtId="173" fontId="4" fillId="0" borderId="80" xfId="49" applyNumberFormat="1" applyFont="1" applyBorder="1" applyAlignment="1" applyProtection="1">
      <alignment horizontal="right" vertical="center"/>
      <protection/>
    </xf>
    <xf numFmtId="173" fontId="4" fillId="0" borderId="81" xfId="49" applyNumberFormat="1" applyFont="1" applyBorder="1" applyAlignment="1" applyProtection="1">
      <alignment horizontal="right" vertical="center"/>
      <protection/>
    </xf>
    <xf numFmtId="173" fontId="42" fillId="0" borderId="79" xfId="49" applyNumberFormat="1" applyFont="1" applyBorder="1" applyAlignment="1" applyProtection="1">
      <alignment horizontal="right" vertical="center"/>
      <protection/>
    </xf>
    <xf numFmtId="164" fontId="42" fillId="0" borderId="79" xfId="49" applyNumberFormat="1" applyFont="1" applyBorder="1" applyAlignment="1" applyProtection="1">
      <alignment horizontal="right" vertical="center"/>
      <protection/>
    </xf>
    <xf numFmtId="173" fontId="4" fillId="0" borderId="82" xfId="49" applyNumberFormat="1" applyFont="1" applyBorder="1" applyAlignment="1" applyProtection="1">
      <alignment horizontal="right" vertical="center"/>
      <protection/>
    </xf>
    <xf numFmtId="0" fontId="11" fillId="0" borderId="71" xfId="49" applyFont="1" applyBorder="1" applyAlignment="1" applyProtection="1">
      <alignment horizontal="left" vertical="center" wrapText="1"/>
      <protection/>
    </xf>
    <xf numFmtId="0" fontId="34" fillId="0" borderId="73" xfId="49" applyFont="1" applyBorder="1" applyAlignment="1" applyProtection="1">
      <alignment horizontal="left" vertical="center"/>
      <protection/>
    </xf>
    <xf numFmtId="0" fontId="34" fillId="0" borderId="75" xfId="49" applyFont="1" applyBorder="1" applyAlignment="1" applyProtection="1">
      <alignment horizontal="left" vertical="center"/>
      <protection/>
    </xf>
    <xf numFmtId="0" fontId="11" fillId="0" borderId="76" xfId="49" applyFont="1" applyBorder="1" applyAlignment="1" applyProtection="1">
      <alignment horizontal="left" vertical="center"/>
      <protection/>
    </xf>
    <xf numFmtId="0" fontId="11" fillId="0" borderId="74" xfId="49" applyFont="1" applyBorder="1" applyAlignment="1" applyProtection="1">
      <alignment horizontal="left" vertical="center"/>
      <protection/>
    </xf>
    <xf numFmtId="0" fontId="11" fillId="0" borderId="77" xfId="49" applyFont="1" applyBorder="1" applyAlignment="1" applyProtection="1">
      <alignment horizontal="left" vertical="center"/>
      <protection/>
    </xf>
    <xf numFmtId="0" fontId="11" fillId="0" borderId="75" xfId="49" applyFont="1" applyBorder="1" applyAlignment="1" applyProtection="1">
      <alignment horizontal="left" vertical="center"/>
      <protection/>
    </xf>
    <xf numFmtId="172" fontId="5" fillId="0" borderId="83" xfId="49" applyNumberFormat="1" applyFont="1" applyBorder="1" applyAlignment="1" applyProtection="1">
      <alignment horizontal="center" vertical="center"/>
      <protection/>
    </xf>
    <xf numFmtId="0" fontId="12" fillId="0" borderId="57" xfId="49" applyFont="1" applyBorder="1" applyAlignment="1" applyProtection="1">
      <alignment horizontal="left" vertical="center"/>
      <protection/>
    </xf>
    <xf numFmtId="0" fontId="5" fillId="0" borderId="63" xfId="49" applyFont="1" applyBorder="1" applyAlignment="1" applyProtection="1">
      <alignment horizontal="left" vertical="center"/>
      <protection/>
    </xf>
    <xf numFmtId="164" fontId="42" fillId="0" borderId="64" xfId="49" applyNumberFormat="1" applyFont="1" applyBorder="1" applyAlignment="1" applyProtection="1">
      <alignment horizontal="right" vertical="center"/>
      <protection/>
    </xf>
    <xf numFmtId="0" fontId="5" fillId="0" borderId="84" xfId="49" applyFont="1" applyBorder="1" applyAlignment="1" applyProtection="1">
      <alignment horizontal="left" vertical="center"/>
      <protection/>
    </xf>
    <xf numFmtId="0" fontId="5" fillId="0" borderId="64" xfId="49" applyFont="1" applyBorder="1" applyAlignment="1" applyProtection="1">
      <alignment horizontal="left" vertical="center"/>
      <protection/>
    </xf>
    <xf numFmtId="164" fontId="4" fillId="0" borderId="64" xfId="49" applyNumberFormat="1" applyFont="1" applyBorder="1" applyAlignment="1" applyProtection="1">
      <alignment horizontal="right" vertical="center"/>
      <protection/>
    </xf>
    <xf numFmtId="173" fontId="4" fillId="0" borderId="65" xfId="49" applyNumberFormat="1" applyFont="1" applyBorder="1" applyAlignment="1" applyProtection="1">
      <alignment horizontal="right" vertical="center"/>
      <protection/>
    </xf>
    <xf numFmtId="0" fontId="43" fillId="0" borderId="65" xfId="49" applyFont="1" applyBorder="1" applyAlignment="1" applyProtection="1">
      <alignment horizontal="right" vertical="center"/>
      <protection/>
    </xf>
    <xf numFmtId="0" fontId="43" fillId="0" borderId="66" xfId="49" applyFont="1" applyBorder="1" applyAlignment="1" applyProtection="1">
      <alignment horizontal="left" vertical="center"/>
      <protection/>
    </xf>
    <xf numFmtId="0" fontId="5" fillId="0" borderId="67" xfId="49" applyFont="1" applyBorder="1" applyAlignment="1" applyProtection="1">
      <alignment horizontal="left" vertical="center"/>
      <protection/>
    </xf>
    <xf numFmtId="172" fontId="5" fillId="0" borderId="85" xfId="49" applyNumberFormat="1" applyFont="1" applyBorder="1" applyAlignment="1" applyProtection="1">
      <alignment horizontal="center" vertical="center"/>
      <protection/>
    </xf>
    <xf numFmtId="173" fontId="4" fillId="0" borderId="64" xfId="49" applyNumberFormat="1" applyFont="1" applyBorder="1" applyAlignment="1" applyProtection="1">
      <alignment horizontal="right" vertical="center"/>
      <protection/>
    </xf>
    <xf numFmtId="0" fontId="12" fillId="0" borderId="64" xfId="49" applyFont="1" applyBorder="1" applyAlignment="1" applyProtection="1">
      <alignment horizontal="left" vertical="center"/>
      <protection/>
    </xf>
    <xf numFmtId="164" fontId="42" fillId="0" borderId="70" xfId="49" applyNumberFormat="1" applyFont="1" applyBorder="1" applyAlignment="1" applyProtection="1">
      <alignment horizontal="right" vertical="center"/>
      <protection/>
    </xf>
    <xf numFmtId="164" fontId="4" fillId="0" borderId="70" xfId="49" applyNumberFormat="1" applyFont="1" applyBorder="1" applyAlignment="1" applyProtection="1">
      <alignment horizontal="right" vertical="center"/>
      <protection/>
    </xf>
    <xf numFmtId="173" fontId="4" fillId="0" borderId="72" xfId="49" applyNumberFormat="1" applyFont="1" applyBorder="1" applyAlignment="1" applyProtection="1">
      <alignment horizontal="right" vertical="center"/>
      <protection/>
    </xf>
    <xf numFmtId="0" fontId="5" fillId="0" borderId="86" xfId="49" applyFont="1" applyBorder="1" applyAlignment="1" applyProtection="1">
      <alignment horizontal="left" vertical="center"/>
      <protection/>
    </xf>
    <xf numFmtId="172" fontId="5" fillId="0" borderId="87" xfId="49" applyNumberFormat="1" applyFont="1" applyBorder="1" applyAlignment="1" applyProtection="1">
      <alignment horizontal="center" vertical="center"/>
      <protection/>
    </xf>
    <xf numFmtId="0" fontId="5" fillId="0" borderId="81" xfId="49" applyFont="1" applyBorder="1" applyAlignment="1" applyProtection="1">
      <alignment horizontal="left" vertical="center"/>
      <protection/>
    </xf>
    <xf numFmtId="0" fontId="5" fillId="0" borderId="79" xfId="49" applyFont="1" applyBorder="1" applyAlignment="1" applyProtection="1">
      <alignment horizontal="left" vertical="center"/>
      <protection/>
    </xf>
    <xf numFmtId="0" fontId="5" fillId="0" borderId="80" xfId="49" applyFont="1" applyBorder="1" applyAlignment="1" applyProtection="1">
      <alignment horizontal="left" vertical="center"/>
      <protection/>
    </xf>
    <xf numFmtId="164" fontId="42" fillId="0" borderId="88" xfId="49" applyNumberFormat="1" applyFont="1" applyBorder="1" applyAlignment="1" applyProtection="1">
      <alignment horizontal="right" vertical="center"/>
      <protection/>
    </xf>
    <xf numFmtId="164" fontId="42" fillId="0" borderId="71" xfId="49" applyNumberFormat="1" applyFont="1" applyBorder="1" applyAlignment="1" applyProtection="1">
      <alignment horizontal="right" vertical="center"/>
      <protection/>
    </xf>
    <xf numFmtId="173" fontId="44" fillId="0" borderId="23" xfId="49" applyNumberFormat="1" applyFont="1" applyBorder="1" applyAlignment="1" applyProtection="1">
      <alignment horizontal="right" vertical="center"/>
      <protection/>
    </xf>
    <xf numFmtId="0" fontId="11" fillId="0" borderId="52" xfId="49" applyFont="1" applyBorder="1" applyAlignment="1" applyProtection="1">
      <alignment horizontal="left" vertical="top"/>
      <protection/>
    </xf>
    <xf numFmtId="0" fontId="5" fillId="0" borderId="89" xfId="49" applyFont="1" applyBorder="1" applyAlignment="1" applyProtection="1">
      <alignment horizontal="left" vertical="center"/>
      <protection/>
    </xf>
    <xf numFmtId="0" fontId="5" fillId="0" borderId="90" xfId="49" applyFont="1" applyBorder="1" applyAlignment="1" applyProtection="1">
      <alignment horizontal="left" vertical="center"/>
      <protection/>
    </xf>
    <xf numFmtId="0" fontId="5" fillId="0" borderId="61" xfId="49" applyFont="1" applyBorder="1" applyAlignment="1" applyProtection="1">
      <alignment horizontal="left" vertical="center"/>
      <protection/>
    </xf>
    <xf numFmtId="174" fontId="45" fillId="0" borderId="72" xfId="49" applyNumberFormat="1" applyFont="1" applyBorder="1" applyAlignment="1" applyProtection="1">
      <alignment horizontal="right" vertical="center"/>
      <protection/>
    </xf>
    <xf numFmtId="0" fontId="5" fillId="0" borderId="91" xfId="49" applyFont="1" applyBorder="1" applyAlignment="1" applyProtection="1">
      <alignment horizontal="left"/>
      <protection/>
    </xf>
    <xf numFmtId="0" fontId="5" fillId="0" borderId="67" xfId="49" applyFont="1" applyBorder="1" applyAlignment="1" applyProtection="1">
      <alignment horizontal="left"/>
      <protection/>
    </xf>
    <xf numFmtId="173" fontId="40" fillId="0" borderId="67" xfId="49" applyNumberFormat="1" applyFont="1" applyBorder="1" applyAlignment="1" applyProtection="1">
      <alignment horizontal="right" vertical="center"/>
      <protection/>
    </xf>
    <xf numFmtId="164" fontId="40" fillId="0" borderId="64" xfId="49" applyNumberFormat="1" applyFont="1" applyBorder="1" applyAlignment="1" applyProtection="1">
      <alignment horizontal="right" vertical="center"/>
      <protection/>
    </xf>
    <xf numFmtId="164" fontId="42" fillId="0" borderId="67" xfId="49" applyNumberFormat="1" applyFont="1" applyBorder="1" applyAlignment="1" applyProtection="1">
      <alignment horizontal="right" vertical="center"/>
      <protection/>
    </xf>
    <xf numFmtId="174" fontId="45" fillId="0" borderId="92" xfId="49" applyNumberFormat="1" applyFont="1" applyBorder="1" applyAlignment="1" applyProtection="1">
      <alignment horizontal="right" vertical="center"/>
      <protection/>
    </xf>
    <xf numFmtId="0" fontId="11" fillId="0" borderId="93" xfId="49" applyFont="1" applyBorder="1" applyAlignment="1" applyProtection="1">
      <alignment horizontal="left" vertical="top"/>
      <protection/>
    </xf>
    <xf numFmtId="0" fontId="5" fillId="0" borderId="57" xfId="49" applyFont="1" applyBorder="1" applyAlignment="1" applyProtection="1">
      <alignment horizontal="left" vertical="center"/>
      <protection/>
    </xf>
    <xf numFmtId="173" fontId="40" fillId="0" borderId="64" xfId="49" applyNumberFormat="1" applyFont="1" applyBorder="1" applyAlignment="1" applyProtection="1">
      <alignment horizontal="right" vertical="center"/>
      <protection/>
    </xf>
    <xf numFmtId="174" fontId="45" fillId="0" borderId="84" xfId="49" applyNumberFormat="1" applyFont="1" applyBorder="1" applyAlignment="1" applyProtection="1">
      <alignment horizontal="right" vertical="center"/>
      <protection/>
    </xf>
    <xf numFmtId="0" fontId="11" fillId="0" borderId="81" xfId="49" applyFont="1" applyBorder="1" applyAlignment="1" applyProtection="1">
      <alignment horizontal="left" vertical="center"/>
      <protection/>
    </xf>
    <xf numFmtId="0" fontId="5" fillId="0" borderId="94" xfId="49" applyFont="1" applyBorder="1" applyAlignment="1" applyProtection="1">
      <alignment horizontal="left" vertical="center"/>
      <protection/>
    </xf>
    <xf numFmtId="164" fontId="46" fillId="0" borderId="95" xfId="49" applyNumberFormat="1" applyFont="1" applyBorder="1" applyAlignment="1" applyProtection="1">
      <alignment horizontal="right" vertical="center"/>
      <protection/>
    </xf>
    <xf numFmtId="0" fontId="5" fillId="0" borderId="96" xfId="49" applyFont="1" applyBorder="1" applyAlignment="1" applyProtection="1">
      <alignment horizontal="left" vertical="center"/>
      <protection/>
    </xf>
    <xf numFmtId="0" fontId="4" fillId="0" borderId="74" xfId="49" applyFont="1" applyBorder="1" applyAlignment="1" applyProtection="1">
      <alignment horizontal="left" vertical="center"/>
      <protection/>
    </xf>
    <xf numFmtId="0" fontId="5" fillId="0" borderId="54" xfId="49" applyFont="1" applyBorder="1" applyAlignment="1" applyProtection="1">
      <alignment horizontal="left"/>
      <protection/>
    </xf>
    <xf numFmtId="0" fontId="5" fillId="0" borderId="97" xfId="49" applyFont="1" applyBorder="1" applyAlignment="1" applyProtection="1">
      <alignment horizontal="left" vertical="center"/>
      <protection/>
    </xf>
    <xf numFmtId="0" fontId="5" fillId="0" borderId="88" xfId="49" applyFont="1" applyBorder="1" applyAlignment="1" applyProtection="1">
      <alignment horizontal="left"/>
      <protection/>
    </xf>
    <xf numFmtId="0" fontId="5" fillId="0" borderId="82" xfId="49" applyFont="1" applyBorder="1" applyAlignment="1" applyProtection="1">
      <alignment horizontal="left" vertical="center"/>
      <protection/>
    </xf>
    <xf numFmtId="0" fontId="47" fillId="36" borderId="0" xfId="49" applyFont="1" applyFill="1" applyAlignment="1" applyProtection="1">
      <alignment horizontal="left"/>
      <protection/>
    </xf>
    <xf numFmtId="0" fontId="41" fillId="36" borderId="0" xfId="49" applyFont="1" applyFill="1" applyAlignment="1" applyProtection="1">
      <alignment horizontal="left"/>
      <protection/>
    </xf>
    <xf numFmtId="0" fontId="48" fillId="36" borderId="0" xfId="49" applyFont="1" applyFill="1" applyAlignment="1" applyProtection="1">
      <alignment horizontal="left" vertical="center"/>
      <protection/>
    </xf>
    <xf numFmtId="0" fontId="40" fillId="36" borderId="0" xfId="49" applyFont="1" applyFill="1" applyAlignment="1" applyProtection="1">
      <alignment horizontal="left" vertical="center"/>
      <protection/>
    </xf>
    <xf numFmtId="0" fontId="41" fillId="36" borderId="0" xfId="49" applyFont="1" applyFill="1" applyAlignment="1" applyProtection="1">
      <alignment horizontal="left" vertical="center"/>
      <protection/>
    </xf>
    <xf numFmtId="0" fontId="40" fillId="36" borderId="0" xfId="49" applyFont="1" applyFill="1" applyAlignment="1" applyProtection="1">
      <alignment horizontal="center" vertical="center"/>
      <protection/>
    </xf>
    <xf numFmtId="0" fontId="4" fillId="36" borderId="0" xfId="49" applyFont="1" applyFill="1" applyAlignment="1" applyProtection="1">
      <alignment horizontal="left" vertical="center"/>
      <protection/>
    </xf>
    <xf numFmtId="0" fontId="40" fillId="37" borderId="98" xfId="49" applyFont="1" applyFill="1" applyBorder="1" applyAlignment="1" applyProtection="1">
      <alignment horizontal="center" vertical="center" wrapText="1"/>
      <protection/>
    </xf>
    <xf numFmtId="0" fontId="40" fillId="37" borderId="99" xfId="49" applyFont="1" applyFill="1" applyBorder="1" applyAlignment="1" applyProtection="1">
      <alignment horizontal="center" vertical="center" wrapText="1"/>
      <protection/>
    </xf>
    <xf numFmtId="0" fontId="40" fillId="37" borderId="100" xfId="49" applyFont="1" applyFill="1" applyBorder="1" applyAlignment="1" applyProtection="1">
      <alignment horizontal="center" vertical="center" wrapText="1"/>
      <protection/>
    </xf>
    <xf numFmtId="0" fontId="40" fillId="37" borderId="75" xfId="49" applyFont="1" applyFill="1" applyBorder="1" applyAlignment="1" applyProtection="1">
      <alignment horizontal="center" vertical="center" wrapText="1"/>
      <protection/>
    </xf>
    <xf numFmtId="172" fontId="40" fillId="37" borderId="87" xfId="49" applyNumberFormat="1" applyFont="1" applyFill="1" applyBorder="1" applyAlignment="1" applyProtection="1">
      <alignment horizontal="center" vertical="center"/>
      <protection/>
    </xf>
    <xf numFmtId="172" fontId="40" fillId="37" borderId="101" xfId="49" applyNumberFormat="1" applyFont="1" applyFill="1" applyBorder="1" applyAlignment="1" applyProtection="1">
      <alignment horizontal="center" vertical="center"/>
      <protection/>
    </xf>
    <xf numFmtId="172" fontId="40" fillId="37" borderId="102" xfId="49" applyNumberFormat="1" applyFont="1" applyFill="1" applyBorder="1" applyAlignment="1" applyProtection="1">
      <alignment horizontal="center" vertical="center"/>
      <protection/>
    </xf>
    <xf numFmtId="172" fontId="40" fillId="37" borderId="80" xfId="49" applyNumberFormat="1" applyFont="1" applyFill="1" applyBorder="1" applyAlignment="1" applyProtection="1">
      <alignment horizontal="center" vertical="center"/>
      <protection/>
    </xf>
    <xf numFmtId="0" fontId="4" fillId="36" borderId="70" xfId="49" applyFont="1" applyFill="1" applyBorder="1" applyAlignment="1" applyProtection="1">
      <alignment horizontal="left"/>
      <protection/>
    </xf>
    <xf numFmtId="0" fontId="4" fillId="36" borderId="71" xfId="49" applyFont="1" applyFill="1" applyBorder="1" applyAlignment="1" applyProtection="1">
      <alignment horizontal="left"/>
      <protection/>
    </xf>
    <xf numFmtId="0" fontId="4" fillId="36" borderId="72" xfId="49" applyFont="1" applyFill="1" applyBorder="1" applyAlignment="1" applyProtection="1">
      <alignment horizontal="left"/>
      <protection/>
    </xf>
    <xf numFmtId="0" fontId="49" fillId="0" borderId="0" xfId="49" applyFont="1" applyAlignment="1" applyProtection="1">
      <alignment horizontal="center" vertical="center"/>
      <protection/>
    </xf>
    <xf numFmtId="0" fontId="49" fillId="0" borderId="0" xfId="49" applyFont="1" applyAlignment="1" applyProtection="1">
      <alignment horizontal="left" vertical="center"/>
      <protection/>
    </xf>
    <xf numFmtId="164" fontId="49" fillId="0" borderId="0" xfId="49" applyNumberFormat="1" applyFont="1" applyAlignment="1" applyProtection="1">
      <alignment horizontal="right" vertical="center"/>
      <protection/>
    </xf>
    <xf numFmtId="168" fontId="49" fillId="0" borderId="0" xfId="49" applyNumberFormat="1" applyFont="1" applyAlignment="1" applyProtection="1">
      <alignment horizontal="right" vertical="center"/>
      <protection/>
    </xf>
    <xf numFmtId="0" fontId="12" fillId="0" borderId="0" xfId="49" applyFont="1" applyAlignment="1" applyProtection="1">
      <alignment horizontal="left" vertical="center"/>
      <protection/>
    </xf>
    <xf numFmtId="0" fontId="50" fillId="0" borderId="0" xfId="49" applyFont="1" applyAlignment="1" applyProtection="1">
      <alignment horizontal="center" vertical="center"/>
      <protection/>
    </xf>
    <xf numFmtId="0" fontId="50" fillId="0" borderId="0" xfId="49" applyFont="1" applyAlignment="1" applyProtection="1">
      <alignment horizontal="left" vertical="center"/>
      <protection/>
    </xf>
    <xf numFmtId="164" fontId="50" fillId="0" borderId="0" xfId="49" applyNumberFormat="1" applyFont="1" applyAlignment="1" applyProtection="1">
      <alignment horizontal="right" vertical="center"/>
      <protection/>
    </xf>
    <xf numFmtId="168" fontId="50" fillId="0" borderId="0" xfId="49" applyNumberFormat="1" applyFont="1" applyAlignment="1" applyProtection="1">
      <alignment horizontal="right" vertical="center"/>
      <protection/>
    </xf>
    <xf numFmtId="0" fontId="51" fillId="0" borderId="0" xfId="49" applyFont="1" applyAlignment="1" applyProtection="1">
      <alignment horizontal="left" vertical="center"/>
      <protection/>
    </xf>
    <xf numFmtId="0" fontId="52" fillId="0" borderId="0" xfId="49" applyFont="1" applyAlignment="1" applyProtection="1">
      <alignment horizontal="left" vertical="center"/>
      <protection/>
    </xf>
    <xf numFmtId="164" fontId="52" fillId="0" borderId="0" xfId="49" applyNumberFormat="1" applyFont="1" applyAlignment="1" applyProtection="1">
      <alignment horizontal="right" vertical="center"/>
      <protection/>
    </xf>
    <xf numFmtId="168" fontId="52" fillId="0" borderId="0" xfId="49" applyNumberFormat="1" applyFont="1" applyAlignment="1" applyProtection="1">
      <alignment horizontal="right" vertical="center"/>
      <protection/>
    </xf>
    <xf numFmtId="0" fontId="40" fillId="36" borderId="0" xfId="49" applyFont="1" applyFill="1" applyAlignment="1" applyProtection="1">
      <alignment horizontal="left"/>
      <protection/>
    </xf>
    <xf numFmtId="0" fontId="5" fillId="36" borderId="0" xfId="49" applyFont="1" applyFill="1" applyAlignment="1" applyProtection="1">
      <alignment horizontal="left"/>
      <protection/>
    </xf>
    <xf numFmtId="0" fontId="5" fillId="37" borderId="75" xfId="49" applyFont="1" applyFill="1" applyBorder="1" applyAlignment="1" applyProtection="1">
      <alignment horizontal="center" vertical="center" wrapText="1"/>
      <protection/>
    </xf>
    <xf numFmtId="0" fontId="5" fillId="37" borderId="76" xfId="49" applyFont="1" applyFill="1" applyBorder="1" applyAlignment="1" applyProtection="1">
      <alignment horizontal="center" vertical="center" wrapText="1"/>
      <protection/>
    </xf>
    <xf numFmtId="0" fontId="40" fillId="37" borderId="76" xfId="49" applyFont="1" applyFill="1" applyBorder="1" applyAlignment="1" applyProtection="1">
      <alignment horizontal="center" vertical="center" wrapText="1"/>
      <protection/>
    </xf>
    <xf numFmtId="0" fontId="5" fillId="0" borderId="56" xfId="49" applyFont="1" applyBorder="1" applyAlignment="1" applyProtection="1">
      <alignment horizontal="left"/>
      <protection/>
    </xf>
    <xf numFmtId="172" fontId="5" fillId="37" borderId="80" xfId="49" applyNumberFormat="1" applyFont="1" applyFill="1" applyBorder="1" applyAlignment="1" applyProtection="1">
      <alignment horizontal="center" vertical="center"/>
      <protection/>
    </xf>
    <xf numFmtId="172" fontId="5" fillId="37" borderId="81" xfId="49" applyNumberFormat="1" applyFont="1" applyFill="1" applyBorder="1" applyAlignment="1" applyProtection="1">
      <alignment horizontal="center" vertical="center"/>
      <protection/>
    </xf>
    <xf numFmtId="172" fontId="40" fillId="37" borderId="81" xfId="49" applyNumberFormat="1" applyFont="1" applyFill="1" applyBorder="1" applyAlignment="1" applyProtection="1">
      <alignment horizontal="center" vertical="center"/>
      <protection/>
    </xf>
    <xf numFmtId="0" fontId="5" fillId="36" borderId="60" xfId="49" applyFont="1" applyFill="1" applyBorder="1" applyAlignment="1" applyProtection="1">
      <alignment horizontal="left"/>
      <protection/>
    </xf>
    <xf numFmtId="0" fontId="49" fillId="0" borderId="17" xfId="49" applyFont="1" applyBorder="1" applyAlignment="1" applyProtection="1">
      <alignment horizontal="left" vertical="center"/>
      <protection/>
    </xf>
    <xf numFmtId="0" fontId="49" fillId="0" borderId="17" xfId="49" applyFont="1" applyBorder="1" applyAlignment="1" applyProtection="1">
      <alignment horizontal="center" vertical="center"/>
      <protection/>
    </xf>
    <xf numFmtId="164" fontId="49" fillId="0" borderId="17" xfId="49" applyNumberFormat="1" applyFont="1" applyBorder="1" applyAlignment="1" applyProtection="1">
      <alignment horizontal="right" vertical="center"/>
      <protection/>
    </xf>
    <xf numFmtId="168" fontId="49" fillId="0" borderId="17" xfId="49" applyNumberFormat="1" applyFont="1" applyBorder="1" applyAlignment="1" applyProtection="1">
      <alignment horizontal="right" vertical="center"/>
      <protection/>
    </xf>
    <xf numFmtId="0" fontId="5" fillId="0" borderId="0" xfId="49" applyFont="1" applyAlignment="1" applyProtection="1">
      <alignment horizontal="center" vertical="center"/>
      <protection/>
    </xf>
    <xf numFmtId="49" fontId="5" fillId="0" borderId="0" xfId="49" applyNumberFormat="1" applyFont="1" applyAlignment="1" applyProtection="1">
      <alignment horizontal="left" vertical="top"/>
      <protection/>
    </xf>
    <xf numFmtId="0" fontId="5" fillId="0" borderId="0" xfId="49" applyFont="1" applyAlignment="1" applyProtection="1">
      <alignment horizontal="left" vertical="center" wrapText="1"/>
      <protection/>
    </xf>
    <xf numFmtId="168" fontId="5" fillId="0" borderId="0" xfId="49" applyNumberFormat="1" applyFont="1" applyAlignment="1" applyProtection="1">
      <alignment horizontal="right" vertical="center"/>
      <protection/>
    </xf>
    <xf numFmtId="164" fontId="5" fillId="0" borderId="0" xfId="49" applyNumberFormat="1" applyFont="1" applyAlignment="1" applyProtection="1">
      <alignment horizontal="right" vertical="center"/>
      <protection/>
    </xf>
    <xf numFmtId="167" fontId="5" fillId="0" borderId="0" xfId="49" applyNumberFormat="1" applyFont="1" applyAlignment="1" applyProtection="1">
      <alignment horizontal="right" vertical="center"/>
      <protection/>
    </xf>
    <xf numFmtId="175" fontId="5" fillId="0" borderId="0" xfId="49" applyNumberFormat="1" applyFont="1" applyAlignment="1" applyProtection="1">
      <alignment horizontal="right" vertical="center"/>
      <protection/>
    </xf>
    <xf numFmtId="173" fontId="5" fillId="0" borderId="0" xfId="49" applyNumberFormat="1" applyFont="1" applyAlignment="1" applyProtection="1">
      <alignment horizontal="right" vertical="center"/>
      <protection/>
    </xf>
    <xf numFmtId="0" fontId="53" fillId="0" borderId="0" xfId="49" applyFont="1" applyAlignment="1" applyProtection="1">
      <alignment horizontal="center" vertical="center"/>
      <protection/>
    </xf>
    <xf numFmtId="49" fontId="53" fillId="0" borderId="0" xfId="49" applyNumberFormat="1" applyFont="1" applyAlignment="1" applyProtection="1">
      <alignment horizontal="left" vertical="top"/>
      <protection/>
    </xf>
    <xf numFmtId="0" fontId="53" fillId="0" borderId="0" xfId="49" applyFont="1" applyAlignment="1" applyProtection="1">
      <alignment horizontal="left" vertical="center" wrapText="1"/>
      <protection/>
    </xf>
    <xf numFmtId="168" fontId="53" fillId="0" borderId="0" xfId="49" applyNumberFormat="1" applyFont="1" applyAlignment="1" applyProtection="1">
      <alignment horizontal="right" vertical="center"/>
      <protection/>
    </xf>
    <xf numFmtId="164" fontId="53" fillId="0" borderId="0" xfId="49" applyNumberFormat="1" applyFont="1" applyAlignment="1" applyProtection="1">
      <alignment horizontal="right" vertical="center"/>
      <protection/>
    </xf>
    <xf numFmtId="167" fontId="53" fillId="0" borderId="0" xfId="49" applyNumberFormat="1" applyFont="1" applyAlignment="1" applyProtection="1">
      <alignment horizontal="right" vertical="center"/>
      <protection/>
    </xf>
    <xf numFmtId="175" fontId="53" fillId="0" borderId="0" xfId="49" applyNumberFormat="1" applyFont="1" applyAlignment="1" applyProtection="1">
      <alignment horizontal="right" vertical="center"/>
      <protection/>
    </xf>
    <xf numFmtId="173" fontId="53" fillId="0" borderId="0" xfId="49" applyNumberFormat="1" applyFont="1" applyAlignment="1" applyProtection="1">
      <alignment horizontal="right" vertical="center"/>
      <protection/>
    </xf>
    <xf numFmtId="0" fontId="53" fillId="0" borderId="0" xfId="49" applyFont="1" applyAlignment="1" applyProtection="1">
      <alignment horizontal="left" vertical="center"/>
      <protection/>
    </xf>
    <xf numFmtId="0" fontId="40" fillId="0" borderId="57" xfId="49" applyFont="1" applyBorder="1" applyAlignment="1" applyProtection="1">
      <alignment horizontal="left" vertical="center" wrapText="1"/>
      <protection/>
    </xf>
    <xf numFmtId="172" fontId="40" fillId="0" borderId="58" xfId="49" applyNumberFormat="1" applyFont="1" applyBorder="1" applyAlignment="1" applyProtection="1">
      <alignment horizontal="left" vertical="center"/>
      <protection/>
    </xf>
    <xf numFmtId="172" fontId="40" fillId="0" borderId="59" xfId="49" applyNumberFormat="1" applyFont="1" applyBorder="1" applyAlignment="1" applyProtection="1">
      <alignment horizontal="left" vertical="center"/>
      <protection/>
    </xf>
    <xf numFmtId="0" fontId="40" fillId="0" borderId="61" xfId="49" applyFont="1" applyBorder="1" applyAlignment="1" applyProtection="1">
      <alignment horizontal="left" vertical="center" wrapText="1"/>
      <protection/>
    </xf>
    <xf numFmtId="172" fontId="40" fillId="0" borderId="0" xfId="49" applyNumberFormat="1" applyFont="1" applyAlignment="1" applyProtection="1">
      <alignment horizontal="left" vertical="center"/>
      <protection/>
    </xf>
    <xf numFmtId="172" fontId="40" fillId="0" borderId="62" xfId="49" applyNumberFormat="1" applyFont="1" applyBorder="1" applyAlignment="1" applyProtection="1">
      <alignment horizontal="left" vertical="center"/>
      <protection/>
    </xf>
    <xf numFmtId="0" fontId="40" fillId="0" borderId="67" xfId="49" applyFont="1" applyBorder="1" applyAlignment="1" applyProtection="1">
      <alignment horizontal="left" vertical="top" wrapText="1"/>
      <protection/>
    </xf>
    <xf numFmtId="172" fontId="40" fillId="0" borderId="68" xfId="49" applyNumberFormat="1" applyFont="1" applyBorder="1" applyAlignment="1" applyProtection="1">
      <alignment horizontal="left" vertical="center"/>
      <protection/>
    </xf>
    <xf numFmtId="172" fontId="40" fillId="0" borderId="69" xfId="49" applyNumberFormat="1" applyFont="1" applyBorder="1" applyAlignment="1" applyProtection="1">
      <alignment horizontal="left" vertical="center"/>
      <protection/>
    </xf>
    <xf numFmtId="0" fontId="40" fillId="0" borderId="67" xfId="49" applyFont="1" applyBorder="1" applyAlignment="1" applyProtection="1">
      <alignment horizontal="left" vertical="center" wrapText="1"/>
      <protection/>
    </xf>
    <xf numFmtId="4" fontId="17" fillId="33" borderId="21" xfId="47" applyNumberFormat="1" applyFont="1" applyFill="1" applyBorder="1" applyAlignment="1" applyProtection="1">
      <alignment horizontal="right" vertical="center" wrapText="1"/>
      <protection locked="0"/>
    </xf>
    <xf numFmtId="0" fontId="17" fillId="33" borderId="12" xfId="47" applyFont="1" applyFill="1" applyBorder="1" applyAlignment="1" applyProtection="1">
      <alignment horizontal="center" vertical="center" wrapText="1" readingOrder="1"/>
      <protection locked="0"/>
    </xf>
    <xf numFmtId="0" fontId="17" fillId="33" borderId="46" xfId="47" applyFont="1" applyFill="1" applyBorder="1" applyAlignment="1" applyProtection="1">
      <alignment horizontal="center" vertical="center" wrapText="1" readingOrder="1"/>
      <protection locked="0"/>
    </xf>
    <xf numFmtId="0" fontId="17" fillId="33" borderId="45" xfId="47" applyFont="1" applyFill="1" applyBorder="1" applyAlignment="1" applyProtection="1">
      <alignment horizontal="center" vertical="center" wrapText="1" readingOrder="1"/>
      <protection locked="0"/>
    </xf>
    <xf numFmtId="4" fontId="17" fillId="33" borderId="12" xfId="47" applyNumberFormat="1" applyFont="1" applyFill="1" applyBorder="1" applyAlignment="1" applyProtection="1">
      <alignment horizontal="center" vertical="center" wrapText="1" readingOrder="1"/>
      <protection locked="0"/>
    </xf>
    <xf numFmtId="4" fontId="17" fillId="33" borderId="28" xfId="47" applyNumberFormat="1" applyFont="1" applyFill="1" applyBorder="1" applyAlignment="1" applyProtection="1">
      <alignment horizontal="center" vertical="center" wrapText="1" readingOrder="1"/>
      <protection locked="0"/>
    </xf>
    <xf numFmtId="0" fontId="17" fillId="33" borderId="103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4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5" xfId="47" applyFont="1" applyFill="1" applyBorder="1" applyAlignment="1" applyProtection="1">
      <alignment horizontal="center" vertical="center" wrapText="1" readingOrder="1"/>
      <protection locked="0"/>
    </xf>
    <xf numFmtId="0" fontId="9" fillId="0" borderId="16" xfId="47" applyFont="1" applyBorder="1" applyAlignment="1">
      <alignment horizontal="center" vertical="center"/>
      <protection/>
    </xf>
    <xf numFmtId="0" fontId="9" fillId="0" borderId="15" xfId="47" applyFont="1" applyBorder="1" applyAlignment="1">
      <alignment horizontal="center" vertical="center"/>
      <protection/>
    </xf>
    <xf numFmtId="0" fontId="9" fillId="0" borderId="29" xfId="47" applyFont="1" applyBorder="1" applyAlignment="1">
      <alignment horizontal="center" vertical="center"/>
      <protection/>
    </xf>
    <xf numFmtId="0" fontId="9" fillId="0" borderId="18" xfId="47" applyFont="1" applyBorder="1" applyAlignment="1">
      <alignment horizontal="center" vertical="center"/>
      <protection/>
    </xf>
    <xf numFmtId="0" fontId="17" fillId="33" borderId="106" xfId="47" applyFont="1" applyFill="1" applyBorder="1" applyAlignment="1" applyProtection="1">
      <alignment horizontal="center" vertical="center" wrapText="1" readingOrder="1"/>
      <protection locked="0"/>
    </xf>
    <xf numFmtId="0" fontId="17" fillId="33" borderId="33" xfId="47" applyFont="1" applyFill="1" applyBorder="1" applyAlignment="1" applyProtection="1">
      <alignment horizontal="center" vertical="center" wrapText="1" readingOrder="1"/>
      <protection locked="0"/>
    </xf>
    <xf numFmtId="0" fontId="17" fillId="33" borderId="50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7" xfId="47" applyFont="1" applyFill="1" applyBorder="1" applyAlignment="1" applyProtection="1">
      <alignment horizontal="center" vertical="center" wrapText="1" readingOrder="1"/>
      <protection locked="0"/>
    </xf>
    <xf numFmtId="0" fontId="17" fillId="33" borderId="32" xfId="47" applyFont="1" applyFill="1" applyBorder="1" applyAlignment="1" applyProtection="1">
      <alignment horizontal="center" vertical="center" wrapText="1" readingOrder="1"/>
      <protection locked="0"/>
    </xf>
    <xf numFmtId="0" fontId="17" fillId="33" borderId="49" xfId="47" applyFont="1" applyFill="1" applyBorder="1" applyAlignment="1" applyProtection="1">
      <alignment horizontal="center" vertical="center" wrapText="1" readingOrder="1"/>
      <protection locked="0"/>
    </xf>
    <xf numFmtId="4" fontId="28" fillId="33" borderId="41" xfId="47" applyNumberFormat="1" applyFont="1" applyFill="1" applyBorder="1" applyAlignment="1">
      <alignment horizontal="center" vertical="center"/>
      <protection/>
    </xf>
    <xf numFmtId="4" fontId="28" fillId="33" borderId="42" xfId="47" applyNumberFormat="1" applyFont="1" applyFill="1" applyBorder="1" applyAlignment="1">
      <alignment horizontal="center" vertical="center"/>
      <protection/>
    </xf>
    <xf numFmtId="0" fontId="17" fillId="33" borderId="43" xfId="47" applyFont="1" applyFill="1" applyBorder="1" applyAlignment="1" applyProtection="1">
      <alignment horizontal="center" vertical="center" wrapText="1" readingOrder="1"/>
      <protection locked="0"/>
    </xf>
    <xf numFmtId="0" fontId="17" fillId="33" borderId="26" xfId="47" applyFont="1" applyFill="1" applyBorder="1" applyAlignment="1" applyProtection="1">
      <alignment horizontal="center" vertical="center" wrapText="1" readingOrder="1"/>
      <protection locked="0"/>
    </xf>
    <xf numFmtId="0" fontId="17" fillId="33" borderId="51" xfId="47" applyFont="1" applyFill="1" applyBorder="1" applyAlignment="1" applyProtection="1">
      <alignment horizontal="center" vertical="center" wrapText="1" readingOrder="1"/>
      <protection locked="0"/>
    </xf>
    <xf numFmtId="0" fontId="17" fillId="33" borderId="108" xfId="47" applyFont="1" applyFill="1" applyBorder="1" applyAlignment="1" applyProtection="1">
      <alignment horizontal="center" vertical="center" wrapText="1" readingOrder="1"/>
      <protection locked="0"/>
    </xf>
    <xf numFmtId="0" fontId="9" fillId="0" borderId="47" xfId="48" applyFont="1" applyBorder="1" applyAlignment="1">
      <alignment horizontal="center" vertical="top"/>
      <protection/>
    </xf>
    <xf numFmtId="0" fontId="9" fillId="0" borderId="46" xfId="48" applyFont="1" applyBorder="1" applyAlignment="1">
      <alignment horizontal="center" vertical="top"/>
      <protection/>
    </xf>
    <xf numFmtId="0" fontId="9" fillId="0" borderId="45" xfId="48" applyFont="1" applyBorder="1" applyAlignment="1">
      <alignment horizontal="center" vertical="top"/>
      <protection/>
    </xf>
    <xf numFmtId="0" fontId="23" fillId="0" borderId="109" xfId="48" applyFont="1" applyBorder="1" applyAlignment="1">
      <alignment horizontal="center" vertical="top"/>
      <protection/>
    </xf>
    <xf numFmtId="0" fontId="23" fillId="0" borderId="110" xfId="48" applyFont="1" applyBorder="1" applyAlignment="1">
      <alignment horizontal="center" vertical="top"/>
      <protection/>
    </xf>
    <xf numFmtId="0" fontId="4" fillId="0" borderId="10" xfId="47" applyBorder="1" applyAlignment="1">
      <alignment horizontal="center" vertical="center"/>
      <protection/>
    </xf>
    <xf numFmtId="0" fontId="4" fillId="0" borderId="0" xfId="47" applyAlignment="1">
      <alignment horizontal="left" vertical="center" wrapText="1"/>
      <protection/>
    </xf>
    <xf numFmtId="0" fontId="17" fillId="0" borderId="23" xfId="48" applyFont="1" applyBorder="1" applyAlignment="1" applyProtection="1">
      <alignment wrapText="1" readingOrder="1"/>
      <protection locked="0"/>
    </xf>
    <xf numFmtId="0" fontId="4" fillId="0" borderId="23" xfId="48" applyBorder="1" applyAlignment="1" applyProtection="1">
      <alignment vertical="top" wrapText="1"/>
      <protection locked="0"/>
    </xf>
    <xf numFmtId="0" fontId="17" fillId="0" borderId="23" xfId="48" applyFont="1" applyBorder="1" applyAlignment="1" applyProtection="1">
      <alignment horizontal="right" wrapText="1" readingOrder="1"/>
      <protection locked="0"/>
    </xf>
    <xf numFmtId="0" fontId="26" fillId="0" borderId="0" xfId="48" applyFont="1" applyAlignment="1" applyProtection="1">
      <alignment wrapText="1" readingOrder="1"/>
      <protection locked="0"/>
    </xf>
    <xf numFmtId="0" fontId="4" fillId="0" borderId="0" xfId="48">
      <alignment/>
      <protection/>
    </xf>
    <xf numFmtId="0" fontId="19" fillId="0" borderId="0" xfId="48" applyFont="1" applyAlignment="1" applyProtection="1">
      <alignment wrapText="1" readingOrder="1"/>
      <protection locked="0"/>
    </xf>
    <xf numFmtId="164" fontId="102" fillId="0" borderId="0" xfId="49" applyNumberFormat="1" applyFont="1" applyAlignment="1" applyProtection="1">
      <alignment horizontal="righ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31</xdr:row>
      <xdr:rowOff>9525</xdr:rowOff>
    </xdr:from>
    <xdr:to>
      <xdr:col>3</xdr:col>
      <xdr:colOff>657225</xdr:colOff>
      <xdr:row>60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924550"/>
          <a:ext cx="33051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38100</xdr:rowOff>
    </xdr:from>
    <xdr:to>
      <xdr:col>10</xdr:col>
      <xdr:colOff>200025</xdr:colOff>
      <xdr:row>2</xdr:row>
      <xdr:rowOff>9525</xdr:rowOff>
    </xdr:to>
    <xdr:pic>
      <xdr:nvPicPr>
        <xdr:cNvPr id="1" name="Picture 0" descr="df689ce31d54414da8a411044ddc011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381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\Documents\-%20FIRMA\1%20-%20FIRMA%20-%20ZAK&#193;ZKY\KRNOV\VNITROBLOK%20VODN&#205;\DPS%202014\DPS_&#218;PRAVA%2011-14\KONTROLN&#205;%20ROZPO&#268;ET\14140005_(002)_01%20-%20SO%2001-%20Krajin&#225;&#345;sk&#233;%20&#250;pra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 (2)"/>
      <sheetName val="Krycí list"/>
      <sheetName val="Rekapitulace"/>
      <sheetName val="Rozpocet"/>
      <sheetName val="#Figury"/>
    </sheetNames>
    <sheetDataSet>
      <sheetData sheetId="1">
        <row r="5">
          <cell r="E5" t="str">
            <v>Vnitroblok ul. Vodní Krnov</v>
          </cell>
          <cell r="P5" t="str">
            <v> </v>
          </cell>
        </row>
        <row r="7">
          <cell r="E7" t="str">
            <v>SO 01- Krajinářské úpravy</v>
          </cell>
        </row>
        <row r="9">
          <cell r="E9" t="str">
            <v> </v>
          </cell>
        </row>
        <row r="26">
          <cell r="E26" t="str">
            <v>Město Krnov</v>
          </cell>
        </row>
        <row r="28">
          <cell r="E28" t="str">
            <v>dle výběrového  řízení</v>
          </cell>
        </row>
      </sheetData>
      <sheetData sheetId="3">
        <row r="11">
          <cell r="I11" t="str">
            <v>Cena celkem</v>
          </cell>
          <cell r="O11" t="str">
            <v>Typ položky</v>
          </cell>
        </row>
        <row r="12">
          <cell r="I12">
            <v>9</v>
          </cell>
          <cell r="O12">
            <v>11</v>
          </cell>
        </row>
        <row r="14">
          <cell r="D14" t="str">
            <v>HSV</v>
          </cell>
          <cell r="E14" t="str">
            <v>Práce a dodávky HSV</v>
          </cell>
          <cell r="I14">
            <v>452734.11000000004</v>
          </cell>
          <cell r="K14">
            <v>18.9016</v>
          </cell>
          <cell r="M14">
            <v>3.8811000000000004</v>
          </cell>
        </row>
        <row r="15">
          <cell r="D15" t="str">
            <v>1</v>
          </cell>
          <cell r="E15" t="str">
            <v>Zemní práce-příprava záhonů</v>
          </cell>
          <cell r="I15">
            <v>238864.54000000004</v>
          </cell>
          <cell r="K15">
            <v>5.0504999999999995</v>
          </cell>
          <cell r="M15">
            <v>3.8811000000000004</v>
          </cell>
        </row>
        <row r="16">
          <cell r="I16">
            <v>6093.84</v>
          </cell>
          <cell r="N16">
            <v>21</v>
          </cell>
          <cell r="O16">
            <v>4</v>
          </cell>
        </row>
        <row r="17">
          <cell r="I17">
            <v>13850.2</v>
          </cell>
          <cell r="N17">
            <v>21</v>
          </cell>
          <cell r="O17">
            <v>4</v>
          </cell>
        </row>
        <row r="18">
          <cell r="I18">
            <v>26216.45</v>
          </cell>
          <cell r="N18">
            <v>21</v>
          </cell>
          <cell r="O18">
            <v>4</v>
          </cell>
        </row>
        <row r="19">
          <cell r="I19">
            <v>24732.5</v>
          </cell>
          <cell r="N19">
            <v>21</v>
          </cell>
          <cell r="O19">
            <v>4</v>
          </cell>
        </row>
        <row r="20">
          <cell r="I20">
            <v>1338</v>
          </cell>
          <cell r="N20">
            <v>21</v>
          </cell>
          <cell r="O20">
            <v>4</v>
          </cell>
        </row>
        <row r="21">
          <cell r="I21">
            <v>3860.88</v>
          </cell>
          <cell r="N21">
            <v>21</v>
          </cell>
          <cell r="O21">
            <v>4</v>
          </cell>
        </row>
        <row r="22">
          <cell r="I22">
            <v>10392.2</v>
          </cell>
          <cell r="N22">
            <v>21</v>
          </cell>
          <cell r="O22">
            <v>4</v>
          </cell>
        </row>
        <row r="23">
          <cell r="I23">
            <v>23605</v>
          </cell>
          <cell r="N23">
            <v>21</v>
          </cell>
          <cell r="O23">
            <v>8</v>
          </cell>
        </row>
        <row r="24">
          <cell r="I24">
            <v>10392.2</v>
          </cell>
          <cell r="N24">
            <v>21</v>
          </cell>
          <cell r="O24">
            <v>4</v>
          </cell>
        </row>
        <row r="25">
          <cell r="I25">
            <v>40312</v>
          </cell>
          <cell r="N25">
            <v>21</v>
          </cell>
          <cell r="O25">
            <v>8</v>
          </cell>
        </row>
        <row r="26">
          <cell r="I26">
            <v>5630.45</v>
          </cell>
          <cell r="N26">
            <v>21</v>
          </cell>
          <cell r="O26">
            <v>4</v>
          </cell>
        </row>
        <row r="27">
          <cell r="I27">
            <v>4548.52</v>
          </cell>
          <cell r="N27">
            <v>21</v>
          </cell>
          <cell r="O27">
            <v>4</v>
          </cell>
        </row>
        <row r="28">
          <cell r="I28">
            <v>5672.26</v>
          </cell>
          <cell r="N28">
            <v>21</v>
          </cell>
          <cell r="O28">
            <v>4</v>
          </cell>
        </row>
        <row r="29">
          <cell r="I29">
            <v>3978</v>
          </cell>
          <cell r="N29">
            <v>21</v>
          </cell>
          <cell r="O29">
            <v>8</v>
          </cell>
        </row>
        <row r="30">
          <cell r="I30">
            <v>13455</v>
          </cell>
          <cell r="N30">
            <v>21</v>
          </cell>
          <cell r="O30">
            <v>8</v>
          </cell>
        </row>
        <row r="31">
          <cell r="I31">
            <v>1608.7</v>
          </cell>
          <cell r="N31">
            <v>21</v>
          </cell>
          <cell r="O31">
            <v>4</v>
          </cell>
        </row>
        <row r="32">
          <cell r="I32">
            <v>8715</v>
          </cell>
          <cell r="N32">
            <v>21</v>
          </cell>
          <cell r="O32">
            <v>4</v>
          </cell>
        </row>
        <row r="33">
          <cell r="I33">
            <v>473.34</v>
          </cell>
          <cell r="N33">
            <v>21</v>
          </cell>
          <cell r="O33">
            <v>4</v>
          </cell>
        </row>
        <row r="34">
          <cell r="I34">
            <v>8990</v>
          </cell>
          <cell r="N34">
            <v>21</v>
          </cell>
          <cell r="O34">
            <v>4</v>
          </cell>
        </row>
        <row r="35">
          <cell r="I35">
            <v>25000</v>
          </cell>
          <cell r="N35">
            <v>21</v>
          </cell>
          <cell r="O35">
            <v>4</v>
          </cell>
        </row>
        <row r="36">
          <cell r="D36" t="str">
            <v>18,1</v>
          </cell>
          <cell r="E36" t="str">
            <v>Cibuloviny</v>
          </cell>
          <cell r="I36">
            <v>5198.9400000000005</v>
          </cell>
          <cell r="K36">
            <v>0</v>
          </cell>
          <cell r="M36">
            <v>0</v>
          </cell>
        </row>
        <row r="37">
          <cell r="I37">
            <v>950.64</v>
          </cell>
          <cell r="N37">
            <v>21</v>
          </cell>
          <cell r="O37">
            <v>4</v>
          </cell>
        </row>
        <row r="38">
          <cell r="I38">
            <v>1570.8</v>
          </cell>
          <cell r="N38">
            <v>21</v>
          </cell>
          <cell r="O38">
            <v>4</v>
          </cell>
        </row>
        <row r="39">
          <cell r="I39">
            <v>841.5</v>
          </cell>
          <cell r="N39">
            <v>21</v>
          </cell>
          <cell r="O39">
            <v>8</v>
          </cell>
        </row>
        <row r="40">
          <cell r="I40">
            <v>1836</v>
          </cell>
          <cell r="N40">
            <v>21</v>
          </cell>
          <cell r="O40">
            <v>8</v>
          </cell>
        </row>
        <row r="41">
          <cell r="D41" t="str">
            <v>18,2</v>
          </cell>
          <cell r="E41" t="str">
            <v>Záhonová trvalka  a travina</v>
          </cell>
          <cell r="I41">
            <v>93122.57</v>
          </cell>
          <cell r="K41">
            <v>8.71</v>
          </cell>
          <cell r="M41">
            <v>0</v>
          </cell>
        </row>
        <row r="42">
          <cell r="I42">
            <v>8113.06</v>
          </cell>
          <cell r="N42">
            <v>21</v>
          </cell>
          <cell r="O42">
            <v>4</v>
          </cell>
        </row>
        <row r="43">
          <cell r="I43">
            <v>17410</v>
          </cell>
          <cell r="N43">
            <v>21</v>
          </cell>
          <cell r="O43">
            <v>4</v>
          </cell>
        </row>
        <row r="44">
          <cell r="I44">
            <v>6964</v>
          </cell>
          <cell r="N44">
            <v>21</v>
          </cell>
          <cell r="O44">
            <v>4</v>
          </cell>
        </row>
        <row r="45">
          <cell r="I45">
            <v>2264.6</v>
          </cell>
          <cell r="N45">
            <v>21</v>
          </cell>
          <cell r="O45">
            <v>4</v>
          </cell>
        </row>
        <row r="46">
          <cell r="I46">
            <v>290.91</v>
          </cell>
          <cell r="N46">
            <v>21</v>
          </cell>
          <cell r="O46">
            <v>8</v>
          </cell>
        </row>
        <row r="47">
          <cell r="I47">
            <v>8705</v>
          </cell>
          <cell r="N47">
            <v>21</v>
          </cell>
          <cell r="O47">
            <v>4</v>
          </cell>
        </row>
        <row r="48">
          <cell r="I48">
            <v>4256</v>
          </cell>
          <cell r="N48">
            <v>21</v>
          </cell>
          <cell r="O48">
            <v>8</v>
          </cell>
        </row>
        <row r="49">
          <cell r="I49">
            <v>560</v>
          </cell>
          <cell r="N49">
            <v>21</v>
          </cell>
          <cell r="O49">
            <v>8</v>
          </cell>
        </row>
        <row r="50">
          <cell r="I50">
            <v>5985</v>
          </cell>
          <cell r="N50">
            <v>21</v>
          </cell>
          <cell r="O50">
            <v>8</v>
          </cell>
        </row>
        <row r="51">
          <cell r="I51">
            <v>2520</v>
          </cell>
          <cell r="N51">
            <v>21</v>
          </cell>
          <cell r="O51">
            <v>8</v>
          </cell>
        </row>
        <row r="52">
          <cell r="I52">
            <v>1120</v>
          </cell>
          <cell r="N52">
            <v>21</v>
          </cell>
          <cell r="O52">
            <v>8</v>
          </cell>
        </row>
        <row r="53">
          <cell r="I53">
            <v>7336</v>
          </cell>
          <cell r="N53">
            <v>21</v>
          </cell>
          <cell r="O53">
            <v>8</v>
          </cell>
        </row>
        <row r="54">
          <cell r="I54">
            <v>8008</v>
          </cell>
          <cell r="N54">
            <v>21</v>
          </cell>
          <cell r="O54">
            <v>8</v>
          </cell>
        </row>
        <row r="55">
          <cell r="I55">
            <v>7035</v>
          </cell>
          <cell r="N55">
            <v>21</v>
          </cell>
          <cell r="O55">
            <v>8</v>
          </cell>
        </row>
        <row r="56">
          <cell r="I56">
            <v>5355</v>
          </cell>
          <cell r="N56">
            <v>21</v>
          </cell>
          <cell r="O56">
            <v>8</v>
          </cell>
        </row>
        <row r="57">
          <cell r="I57">
            <v>7200</v>
          </cell>
          <cell r="N57">
            <v>21</v>
          </cell>
          <cell r="O57">
            <v>8</v>
          </cell>
        </row>
        <row r="58">
          <cell r="D58" t="str">
            <v>18,3</v>
          </cell>
          <cell r="E58" t="str">
            <v>Záhonový keř</v>
          </cell>
          <cell r="I58">
            <v>33172.42</v>
          </cell>
          <cell r="K58">
            <v>2.96</v>
          </cell>
          <cell r="M58">
            <v>0</v>
          </cell>
        </row>
        <row r="59">
          <cell r="I59">
            <v>1379.36</v>
          </cell>
          <cell r="N59">
            <v>21</v>
          </cell>
          <cell r="O59">
            <v>4</v>
          </cell>
        </row>
        <row r="60">
          <cell r="I60">
            <v>9501.6</v>
          </cell>
          <cell r="N60">
            <v>21</v>
          </cell>
          <cell r="O60">
            <v>4</v>
          </cell>
        </row>
        <row r="61">
          <cell r="I61">
            <v>7400</v>
          </cell>
          <cell r="N61">
            <v>21</v>
          </cell>
          <cell r="O61">
            <v>4</v>
          </cell>
        </row>
        <row r="62">
          <cell r="I62">
            <v>769.6</v>
          </cell>
          <cell r="N62">
            <v>21</v>
          </cell>
          <cell r="O62">
            <v>4</v>
          </cell>
        </row>
        <row r="63">
          <cell r="I63">
            <v>98.86</v>
          </cell>
          <cell r="N63">
            <v>21</v>
          </cell>
          <cell r="O63">
            <v>8</v>
          </cell>
        </row>
        <row r="64">
          <cell r="I64">
            <v>1480</v>
          </cell>
          <cell r="N64">
            <v>21</v>
          </cell>
          <cell r="O64">
            <v>4</v>
          </cell>
        </row>
        <row r="65">
          <cell r="I65">
            <v>2625</v>
          </cell>
          <cell r="N65">
            <v>21</v>
          </cell>
          <cell r="O65">
            <v>8</v>
          </cell>
        </row>
        <row r="66">
          <cell r="I66">
            <v>2052</v>
          </cell>
          <cell r="N66">
            <v>21</v>
          </cell>
          <cell r="O66">
            <v>8</v>
          </cell>
        </row>
        <row r="67">
          <cell r="I67">
            <v>7866</v>
          </cell>
          <cell r="N67">
            <v>21</v>
          </cell>
          <cell r="O67">
            <v>8</v>
          </cell>
        </row>
        <row r="68">
          <cell r="D68" t="str">
            <v>18,4</v>
          </cell>
          <cell r="E68" t="str">
            <v>Popínavá rostlina</v>
          </cell>
          <cell r="I68">
            <v>20457.68</v>
          </cell>
          <cell r="K68">
            <v>1.2</v>
          </cell>
          <cell r="M68">
            <v>0</v>
          </cell>
        </row>
        <row r="69">
          <cell r="I69">
            <v>279.6</v>
          </cell>
          <cell r="N69">
            <v>21</v>
          </cell>
          <cell r="O69">
            <v>4</v>
          </cell>
        </row>
        <row r="70">
          <cell r="I70">
            <v>1926</v>
          </cell>
          <cell r="N70">
            <v>21</v>
          </cell>
          <cell r="O70">
            <v>4</v>
          </cell>
        </row>
        <row r="71">
          <cell r="I71">
            <v>1500</v>
          </cell>
          <cell r="N71">
            <v>21</v>
          </cell>
          <cell r="O71">
            <v>4</v>
          </cell>
        </row>
        <row r="72">
          <cell r="I72">
            <v>312</v>
          </cell>
          <cell r="N72">
            <v>21</v>
          </cell>
          <cell r="O72">
            <v>4</v>
          </cell>
        </row>
        <row r="73">
          <cell r="I73">
            <v>40.08</v>
          </cell>
          <cell r="N73">
            <v>21</v>
          </cell>
          <cell r="O73">
            <v>8</v>
          </cell>
        </row>
        <row r="74">
          <cell r="I74">
            <v>300</v>
          </cell>
          <cell r="N74">
            <v>21</v>
          </cell>
          <cell r="O74">
            <v>4</v>
          </cell>
        </row>
        <row r="75">
          <cell r="I75">
            <v>4200</v>
          </cell>
          <cell r="N75">
            <v>21</v>
          </cell>
          <cell r="O75">
            <v>8</v>
          </cell>
        </row>
        <row r="76">
          <cell r="I76">
            <v>640</v>
          </cell>
          <cell r="N76">
            <v>21</v>
          </cell>
          <cell r="O76">
            <v>8</v>
          </cell>
        </row>
        <row r="77">
          <cell r="I77">
            <v>1760</v>
          </cell>
          <cell r="N77">
            <v>21</v>
          </cell>
          <cell r="O77">
            <v>8</v>
          </cell>
        </row>
        <row r="78">
          <cell r="I78">
            <v>9500</v>
          </cell>
          <cell r="N78">
            <v>21</v>
          </cell>
          <cell r="O78">
            <v>8</v>
          </cell>
        </row>
        <row r="79">
          <cell r="D79" t="str">
            <v>18,5</v>
          </cell>
          <cell r="E79" t="str">
            <v>Růže sadová</v>
          </cell>
          <cell r="I79">
            <v>222.63</v>
          </cell>
          <cell r="K79">
            <v>0.02</v>
          </cell>
          <cell r="M79">
            <v>0</v>
          </cell>
        </row>
        <row r="80">
          <cell r="I80">
            <v>4.66</v>
          </cell>
          <cell r="N80">
            <v>21</v>
          </cell>
          <cell r="O80">
            <v>4</v>
          </cell>
        </row>
        <row r="81">
          <cell r="I81">
            <v>32.1</v>
          </cell>
          <cell r="N81">
            <v>21</v>
          </cell>
          <cell r="O81">
            <v>4</v>
          </cell>
        </row>
        <row r="82">
          <cell r="I82">
            <v>25</v>
          </cell>
          <cell r="N82">
            <v>21</v>
          </cell>
          <cell r="O82">
            <v>4</v>
          </cell>
        </row>
        <row r="83">
          <cell r="I83">
            <v>5.2</v>
          </cell>
          <cell r="N83">
            <v>21</v>
          </cell>
          <cell r="O83">
            <v>4</v>
          </cell>
        </row>
        <row r="84">
          <cell r="I84">
            <v>0.67</v>
          </cell>
          <cell r="N84">
            <v>21</v>
          </cell>
          <cell r="O84">
            <v>8</v>
          </cell>
        </row>
        <row r="85">
          <cell r="I85">
            <v>5</v>
          </cell>
          <cell r="N85">
            <v>21</v>
          </cell>
          <cell r="O85">
            <v>4</v>
          </cell>
        </row>
        <row r="86">
          <cell r="I86">
            <v>150</v>
          </cell>
          <cell r="N86">
            <v>21</v>
          </cell>
          <cell r="O86">
            <v>8</v>
          </cell>
        </row>
        <row r="87">
          <cell r="D87" t="str">
            <v>18,6</v>
          </cell>
          <cell r="E87" t="str">
            <v>Solitérní keř</v>
          </cell>
          <cell r="I87">
            <v>15489.57</v>
          </cell>
          <cell r="K87">
            <v>0.5524</v>
          </cell>
          <cell r="M87">
            <v>0</v>
          </cell>
        </row>
        <row r="88">
          <cell r="I88">
            <v>3630</v>
          </cell>
          <cell r="N88">
            <v>21</v>
          </cell>
          <cell r="O88">
            <v>4</v>
          </cell>
        </row>
        <row r="89">
          <cell r="I89">
            <v>108.8</v>
          </cell>
          <cell r="N89">
            <v>21</v>
          </cell>
          <cell r="O89">
            <v>4</v>
          </cell>
        </row>
        <row r="90">
          <cell r="I90">
            <v>705.6</v>
          </cell>
          <cell r="N90">
            <v>21</v>
          </cell>
          <cell r="O90">
            <v>4</v>
          </cell>
        </row>
        <row r="91">
          <cell r="I91">
            <v>275</v>
          </cell>
          <cell r="N91">
            <v>21</v>
          </cell>
          <cell r="O91">
            <v>4</v>
          </cell>
        </row>
        <row r="92">
          <cell r="I92">
            <v>143</v>
          </cell>
          <cell r="N92">
            <v>21</v>
          </cell>
          <cell r="O92">
            <v>4</v>
          </cell>
        </row>
        <row r="93">
          <cell r="I93">
            <v>18.37</v>
          </cell>
          <cell r="N93">
            <v>21</v>
          </cell>
          <cell r="O93">
            <v>8</v>
          </cell>
        </row>
        <row r="94">
          <cell r="I94">
            <v>2560</v>
          </cell>
          <cell r="N94">
            <v>21</v>
          </cell>
          <cell r="O94">
            <v>8</v>
          </cell>
        </row>
        <row r="95">
          <cell r="I95">
            <v>55</v>
          </cell>
          <cell r="N95">
            <v>21</v>
          </cell>
          <cell r="O95">
            <v>4</v>
          </cell>
        </row>
        <row r="96">
          <cell r="I96">
            <v>308.8</v>
          </cell>
          <cell r="N96">
            <v>21</v>
          </cell>
          <cell r="O96">
            <v>4</v>
          </cell>
        </row>
        <row r="97">
          <cell r="I97">
            <v>680</v>
          </cell>
          <cell r="N97">
            <v>21</v>
          </cell>
          <cell r="O97">
            <v>8</v>
          </cell>
        </row>
        <row r="98">
          <cell r="I98">
            <v>750</v>
          </cell>
          <cell r="N98">
            <v>21</v>
          </cell>
          <cell r="O98">
            <v>8</v>
          </cell>
        </row>
        <row r="99">
          <cell r="I99">
            <v>375</v>
          </cell>
          <cell r="N99">
            <v>21</v>
          </cell>
          <cell r="O99">
            <v>8</v>
          </cell>
        </row>
        <row r="100">
          <cell r="I100">
            <v>1200</v>
          </cell>
          <cell r="N100">
            <v>21</v>
          </cell>
          <cell r="O100">
            <v>8</v>
          </cell>
        </row>
        <row r="101">
          <cell r="I101">
            <v>550</v>
          </cell>
          <cell r="N101">
            <v>21</v>
          </cell>
          <cell r="O101">
            <v>8</v>
          </cell>
        </row>
        <row r="102">
          <cell r="I102">
            <v>570</v>
          </cell>
          <cell r="N102">
            <v>21</v>
          </cell>
          <cell r="O102">
            <v>8</v>
          </cell>
        </row>
        <row r="103">
          <cell r="I103">
            <v>570</v>
          </cell>
          <cell r="N103">
            <v>21</v>
          </cell>
          <cell r="O103">
            <v>8</v>
          </cell>
        </row>
        <row r="104">
          <cell r="I104">
            <v>770</v>
          </cell>
          <cell r="N104">
            <v>21</v>
          </cell>
          <cell r="O104">
            <v>8</v>
          </cell>
        </row>
        <row r="105">
          <cell r="I105">
            <v>440</v>
          </cell>
          <cell r="N105">
            <v>21</v>
          </cell>
          <cell r="O105">
            <v>8</v>
          </cell>
        </row>
        <row r="106">
          <cell r="I106">
            <v>890</v>
          </cell>
          <cell r="N106">
            <v>21</v>
          </cell>
          <cell r="O106">
            <v>8</v>
          </cell>
        </row>
        <row r="107">
          <cell r="I107">
            <v>890</v>
          </cell>
          <cell r="N107">
            <v>21</v>
          </cell>
          <cell r="O107">
            <v>8</v>
          </cell>
        </row>
        <row r="108">
          <cell r="D108" t="str">
            <v>18,7</v>
          </cell>
          <cell r="E108" t="str">
            <v>Vysokokmen</v>
          </cell>
          <cell r="I108">
            <v>46205.76</v>
          </cell>
          <cell r="K108">
            <v>0.4087</v>
          </cell>
          <cell r="M108">
            <v>0</v>
          </cell>
        </row>
        <row r="109">
          <cell r="I109">
            <v>8080</v>
          </cell>
          <cell r="N109">
            <v>21</v>
          </cell>
          <cell r="O109">
            <v>4</v>
          </cell>
        </row>
        <row r="110">
          <cell r="I110">
            <v>1372</v>
          </cell>
          <cell r="N110">
            <v>21</v>
          </cell>
          <cell r="O110">
            <v>4</v>
          </cell>
        </row>
        <row r="111">
          <cell r="I111">
            <v>816</v>
          </cell>
          <cell r="N111">
            <v>21</v>
          </cell>
          <cell r="O111">
            <v>4</v>
          </cell>
        </row>
        <row r="112">
          <cell r="I112">
            <v>1620</v>
          </cell>
          <cell r="N112">
            <v>21</v>
          </cell>
          <cell r="O112">
            <v>4</v>
          </cell>
        </row>
        <row r="113">
          <cell r="I113">
            <v>1860</v>
          </cell>
          <cell r="N113">
            <v>21</v>
          </cell>
          <cell r="O113">
            <v>8</v>
          </cell>
        </row>
        <row r="114">
          <cell r="I114">
            <v>2976</v>
          </cell>
          <cell r="N114">
            <v>21</v>
          </cell>
          <cell r="O114">
            <v>8</v>
          </cell>
        </row>
        <row r="115">
          <cell r="I115">
            <v>104</v>
          </cell>
          <cell r="N115">
            <v>21</v>
          </cell>
          <cell r="O115">
            <v>4</v>
          </cell>
        </row>
        <row r="116">
          <cell r="I116">
            <v>13.36</v>
          </cell>
          <cell r="N116">
            <v>21</v>
          </cell>
          <cell r="O116">
            <v>8</v>
          </cell>
        </row>
        <row r="117">
          <cell r="I117">
            <v>1119.4</v>
          </cell>
          <cell r="N117">
            <v>21</v>
          </cell>
          <cell r="O117">
            <v>4</v>
          </cell>
        </row>
        <row r="118">
          <cell r="I118">
            <v>2465</v>
          </cell>
          <cell r="N118">
            <v>21</v>
          </cell>
          <cell r="O118">
            <v>8</v>
          </cell>
        </row>
        <row r="119">
          <cell r="I119">
            <v>80</v>
          </cell>
          <cell r="N119">
            <v>21</v>
          </cell>
          <cell r="O119">
            <v>4</v>
          </cell>
        </row>
        <row r="120">
          <cell r="I120">
            <v>9800</v>
          </cell>
          <cell r="N120">
            <v>21</v>
          </cell>
          <cell r="O120">
            <v>8</v>
          </cell>
        </row>
        <row r="121">
          <cell r="I121">
            <v>5500</v>
          </cell>
          <cell r="N121">
            <v>21</v>
          </cell>
          <cell r="O121">
            <v>8</v>
          </cell>
        </row>
        <row r="122">
          <cell r="I122">
            <v>5200</v>
          </cell>
          <cell r="N122">
            <v>21</v>
          </cell>
          <cell r="O122">
            <v>8</v>
          </cell>
        </row>
        <row r="123">
          <cell r="I123">
            <v>5200</v>
          </cell>
          <cell r="N123">
            <v>21</v>
          </cell>
          <cell r="O123">
            <v>8</v>
          </cell>
        </row>
        <row r="124">
          <cell r="D124" t="str">
            <v>VRN</v>
          </cell>
          <cell r="E124" t="str">
            <v>VRN</v>
          </cell>
          <cell r="I124">
            <v>7000</v>
          </cell>
          <cell r="K124">
            <v>0</v>
          </cell>
          <cell r="M124">
            <v>0</v>
          </cell>
        </row>
        <row r="125">
          <cell r="D125" t="str">
            <v>00</v>
          </cell>
          <cell r="E125" t="str">
            <v>Vedlejší náklady</v>
          </cell>
          <cell r="I125">
            <v>7000</v>
          </cell>
          <cell r="K125">
            <v>0</v>
          </cell>
          <cell r="M125">
            <v>0</v>
          </cell>
        </row>
        <row r="126">
          <cell r="I126">
            <v>2500</v>
          </cell>
          <cell r="N126">
            <v>21</v>
          </cell>
          <cell r="O126">
            <v>4</v>
          </cell>
        </row>
        <row r="127">
          <cell r="I127">
            <v>4500</v>
          </cell>
          <cell r="N127">
            <v>21</v>
          </cell>
          <cell r="O127">
            <v>4</v>
          </cell>
        </row>
        <row r="128">
          <cell r="I128">
            <v>459734.11000000004</v>
          </cell>
          <cell r="K128">
            <v>18.9016</v>
          </cell>
          <cell r="M128">
            <v>3.8811000000000004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46">
      <selection activeCell="A2" sqref="A2"/>
    </sheetView>
  </sheetViews>
  <sheetFormatPr defaultColWidth="9.33203125" defaultRowHeight="12.75" customHeight="1"/>
  <cols>
    <col min="1" max="1" width="2.83203125" style="388" customWidth="1"/>
    <col min="2" max="2" width="2.16015625" style="388" customWidth="1"/>
    <col min="3" max="3" width="3.16015625" style="388" customWidth="1"/>
    <col min="4" max="4" width="8" style="388" customWidth="1"/>
    <col min="5" max="5" width="15.83203125" style="388" customWidth="1"/>
    <col min="6" max="6" width="0.65625" style="388" customWidth="1"/>
    <col min="7" max="7" width="3" style="388" customWidth="1"/>
    <col min="8" max="8" width="3.16015625" style="388" customWidth="1"/>
    <col min="9" max="9" width="11.33203125" style="388" customWidth="1"/>
    <col min="10" max="10" width="15.83203125" style="388" customWidth="1"/>
    <col min="11" max="11" width="0.82421875" style="388" customWidth="1"/>
    <col min="12" max="12" width="2.83203125" style="388" customWidth="1"/>
    <col min="13" max="13" width="3.33203125" style="388" customWidth="1"/>
    <col min="14" max="14" width="2.33203125" style="388" customWidth="1"/>
    <col min="15" max="15" width="14.83203125" style="388" customWidth="1"/>
    <col min="16" max="16" width="3.33203125" style="388" customWidth="1"/>
    <col min="17" max="17" width="2.33203125" style="388" customWidth="1"/>
    <col min="18" max="18" width="15.83203125" style="388" customWidth="1"/>
    <col min="19" max="19" width="0.65625" style="388" customWidth="1"/>
    <col min="20" max="16384" width="9.33203125" style="388" customWidth="1"/>
  </cols>
  <sheetData>
    <row r="1" spans="1:19" ht="12" customHeight="1" hidden="1">
      <c r="A1" s="385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7"/>
    </row>
    <row r="2" spans="1:19" ht="23.25" customHeight="1">
      <c r="A2" s="385"/>
      <c r="B2" s="386"/>
      <c r="C2" s="386"/>
      <c r="D2" s="386"/>
      <c r="E2" s="386"/>
      <c r="F2" s="386"/>
      <c r="G2" s="389" t="s">
        <v>345</v>
      </c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7"/>
    </row>
    <row r="3" spans="1:19" ht="12" customHeight="1" hidden="1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2"/>
    </row>
    <row r="4" spans="1:19" ht="8.25" customHeight="1">
      <c r="A4" s="393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5"/>
    </row>
    <row r="5" spans="1:19" ht="24" customHeight="1">
      <c r="A5" s="396"/>
      <c r="B5" s="397" t="s">
        <v>346</v>
      </c>
      <c r="C5" s="397"/>
      <c r="D5" s="397"/>
      <c r="E5" s="562" t="s">
        <v>347</v>
      </c>
      <c r="F5" s="563"/>
      <c r="G5" s="563"/>
      <c r="H5" s="563"/>
      <c r="I5" s="563"/>
      <c r="J5" s="564"/>
      <c r="K5" s="397"/>
      <c r="L5" s="397"/>
      <c r="M5" s="397"/>
      <c r="N5" s="397"/>
      <c r="O5" s="397" t="s">
        <v>348</v>
      </c>
      <c r="P5" s="398" t="s">
        <v>349</v>
      </c>
      <c r="Q5" s="399"/>
      <c r="R5" s="400"/>
      <c r="S5" s="401"/>
    </row>
    <row r="6" spans="1:19" ht="17.25" customHeight="1" hidden="1">
      <c r="A6" s="396"/>
      <c r="B6" s="397" t="s">
        <v>350</v>
      </c>
      <c r="C6" s="397"/>
      <c r="D6" s="397"/>
      <c r="E6" s="402" t="s">
        <v>351</v>
      </c>
      <c r="F6" s="397"/>
      <c r="G6" s="397"/>
      <c r="H6" s="397"/>
      <c r="I6" s="397"/>
      <c r="J6" s="403"/>
      <c r="K6" s="397"/>
      <c r="L6" s="397"/>
      <c r="M6" s="397"/>
      <c r="N6" s="397"/>
      <c r="O6" s="397"/>
      <c r="P6" s="404"/>
      <c r="Q6" s="405"/>
      <c r="R6" s="403"/>
      <c r="S6" s="401"/>
    </row>
    <row r="7" spans="1:19" ht="24" customHeight="1">
      <c r="A7" s="396"/>
      <c r="B7" s="397" t="s">
        <v>352</v>
      </c>
      <c r="C7" s="397"/>
      <c r="D7" s="397"/>
      <c r="E7" s="565" t="s">
        <v>353</v>
      </c>
      <c r="F7" s="566"/>
      <c r="G7" s="566"/>
      <c r="H7" s="566"/>
      <c r="I7" s="566"/>
      <c r="J7" s="567"/>
      <c r="K7" s="397"/>
      <c r="L7" s="397"/>
      <c r="M7" s="397"/>
      <c r="N7" s="397"/>
      <c r="O7" s="397" t="s">
        <v>354</v>
      </c>
      <c r="P7" s="406"/>
      <c r="Q7" s="405"/>
      <c r="R7" s="403"/>
      <c r="S7" s="401"/>
    </row>
    <row r="8" spans="1:19" ht="17.25" customHeight="1" hidden="1">
      <c r="A8" s="396"/>
      <c r="B8" s="397" t="s">
        <v>355</v>
      </c>
      <c r="C8" s="397"/>
      <c r="D8" s="397"/>
      <c r="E8" s="402" t="s">
        <v>356</v>
      </c>
      <c r="F8" s="397"/>
      <c r="G8" s="397"/>
      <c r="H8" s="397"/>
      <c r="I8" s="397"/>
      <c r="J8" s="403"/>
      <c r="K8" s="397"/>
      <c r="L8" s="397"/>
      <c r="M8" s="397"/>
      <c r="N8" s="397"/>
      <c r="O8" s="397"/>
      <c r="P8" s="404"/>
      <c r="Q8" s="405"/>
      <c r="R8" s="403"/>
      <c r="S8" s="401"/>
    </row>
    <row r="9" spans="1:19" ht="24" customHeight="1">
      <c r="A9" s="396"/>
      <c r="B9" s="397" t="s">
        <v>357</v>
      </c>
      <c r="C9" s="397"/>
      <c r="D9" s="397"/>
      <c r="E9" s="568" t="s">
        <v>349</v>
      </c>
      <c r="F9" s="569"/>
      <c r="G9" s="569"/>
      <c r="H9" s="569"/>
      <c r="I9" s="569"/>
      <c r="J9" s="570"/>
      <c r="K9" s="397"/>
      <c r="L9" s="397"/>
      <c r="M9" s="397"/>
      <c r="N9" s="397"/>
      <c r="O9" s="397" t="s">
        <v>358</v>
      </c>
      <c r="P9" s="571" t="s">
        <v>359</v>
      </c>
      <c r="Q9" s="569"/>
      <c r="R9" s="570"/>
      <c r="S9" s="401"/>
    </row>
    <row r="10" spans="1:19" ht="17.25" customHeight="1" hidden="1">
      <c r="A10" s="396"/>
      <c r="B10" s="397" t="s">
        <v>360</v>
      </c>
      <c r="C10" s="397"/>
      <c r="D10" s="397"/>
      <c r="E10" s="407" t="s">
        <v>349</v>
      </c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405"/>
      <c r="Q10" s="405"/>
      <c r="R10" s="397"/>
      <c r="S10" s="401"/>
    </row>
    <row r="11" spans="1:19" ht="17.25" customHeight="1" hidden="1">
      <c r="A11" s="396"/>
      <c r="B11" s="397" t="s">
        <v>361</v>
      </c>
      <c r="C11" s="397"/>
      <c r="D11" s="397"/>
      <c r="E11" s="407" t="s">
        <v>349</v>
      </c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405"/>
      <c r="Q11" s="405"/>
      <c r="R11" s="397"/>
      <c r="S11" s="401"/>
    </row>
    <row r="12" spans="1:19" ht="17.25" customHeight="1" hidden="1">
      <c r="A12" s="396"/>
      <c r="B12" s="397" t="s">
        <v>362</v>
      </c>
      <c r="C12" s="397"/>
      <c r="D12" s="397"/>
      <c r="E12" s="407" t="s">
        <v>349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405"/>
      <c r="Q12" s="405"/>
      <c r="R12" s="397"/>
      <c r="S12" s="401"/>
    </row>
    <row r="13" spans="1:19" ht="17.25" customHeight="1" hidden="1">
      <c r="A13" s="396"/>
      <c r="B13" s="397"/>
      <c r="C13" s="397"/>
      <c r="D13" s="397"/>
      <c r="E13" s="407" t="s">
        <v>349</v>
      </c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405"/>
      <c r="Q13" s="405"/>
      <c r="R13" s="397"/>
      <c r="S13" s="401"/>
    </row>
    <row r="14" spans="1:19" ht="17.25" customHeight="1" hidden="1">
      <c r="A14" s="396"/>
      <c r="B14" s="397"/>
      <c r="C14" s="397"/>
      <c r="D14" s="397"/>
      <c r="E14" s="407" t="s">
        <v>349</v>
      </c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405"/>
      <c r="Q14" s="405"/>
      <c r="R14" s="397"/>
      <c r="S14" s="401"/>
    </row>
    <row r="15" spans="1:19" ht="17.25" customHeight="1" hidden="1">
      <c r="A15" s="396"/>
      <c r="B15" s="397"/>
      <c r="C15" s="397"/>
      <c r="D15" s="397"/>
      <c r="E15" s="407" t="s">
        <v>349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405"/>
      <c r="Q15" s="405"/>
      <c r="R15" s="397"/>
      <c r="S15" s="401"/>
    </row>
    <row r="16" spans="1:19" ht="17.25" customHeight="1" hidden="1">
      <c r="A16" s="396"/>
      <c r="B16" s="397"/>
      <c r="C16" s="397"/>
      <c r="D16" s="397"/>
      <c r="E16" s="407" t="s">
        <v>349</v>
      </c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405"/>
      <c r="Q16" s="405"/>
      <c r="R16" s="397"/>
      <c r="S16" s="401"/>
    </row>
    <row r="17" spans="1:19" ht="17.25" customHeight="1" hidden="1">
      <c r="A17" s="396"/>
      <c r="B17" s="397"/>
      <c r="C17" s="397"/>
      <c r="D17" s="397"/>
      <c r="E17" s="407" t="s">
        <v>349</v>
      </c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405"/>
      <c r="Q17" s="405"/>
      <c r="R17" s="397"/>
      <c r="S17" s="401"/>
    </row>
    <row r="18" spans="1:19" ht="17.25" customHeight="1" hidden="1">
      <c r="A18" s="396"/>
      <c r="B18" s="397"/>
      <c r="C18" s="397"/>
      <c r="D18" s="397"/>
      <c r="E18" s="407" t="s">
        <v>349</v>
      </c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405"/>
      <c r="Q18" s="405"/>
      <c r="R18" s="397"/>
      <c r="S18" s="401"/>
    </row>
    <row r="19" spans="1:19" ht="17.25" customHeight="1" hidden="1">
      <c r="A19" s="396"/>
      <c r="B19" s="397"/>
      <c r="C19" s="397"/>
      <c r="D19" s="397"/>
      <c r="E19" s="407" t="s">
        <v>349</v>
      </c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405"/>
      <c r="Q19" s="405"/>
      <c r="R19" s="397"/>
      <c r="S19" s="401"/>
    </row>
    <row r="20" spans="1:19" ht="17.25" customHeight="1" hidden="1">
      <c r="A20" s="396"/>
      <c r="B20" s="397"/>
      <c r="C20" s="397"/>
      <c r="D20" s="397"/>
      <c r="E20" s="407" t="s">
        <v>349</v>
      </c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405"/>
      <c r="Q20" s="405"/>
      <c r="R20" s="397"/>
      <c r="S20" s="401"/>
    </row>
    <row r="21" spans="1:19" ht="17.25" customHeight="1" hidden="1">
      <c r="A21" s="396"/>
      <c r="B21" s="397"/>
      <c r="C21" s="397"/>
      <c r="D21" s="397"/>
      <c r="E21" s="407" t="s">
        <v>349</v>
      </c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405"/>
      <c r="Q21" s="405"/>
      <c r="R21" s="397"/>
      <c r="S21" s="401"/>
    </row>
    <row r="22" spans="1:19" ht="17.25" customHeight="1" hidden="1">
      <c r="A22" s="396"/>
      <c r="B22" s="397"/>
      <c r="C22" s="397"/>
      <c r="D22" s="397"/>
      <c r="E22" s="407" t="s">
        <v>349</v>
      </c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405"/>
      <c r="Q22" s="405"/>
      <c r="R22" s="397"/>
      <c r="S22" s="401"/>
    </row>
    <row r="23" spans="1:19" ht="17.25" customHeight="1" hidden="1">
      <c r="A23" s="396"/>
      <c r="B23" s="397"/>
      <c r="C23" s="397"/>
      <c r="D23" s="397"/>
      <c r="E23" s="407" t="s">
        <v>349</v>
      </c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405"/>
      <c r="Q23" s="405"/>
      <c r="R23" s="397"/>
      <c r="S23" s="401"/>
    </row>
    <row r="24" spans="1:19" ht="17.25" customHeight="1" hidden="1">
      <c r="A24" s="396"/>
      <c r="B24" s="397"/>
      <c r="C24" s="397"/>
      <c r="D24" s="397"/>
      <c r="E24" s="408" t="s">
        <v>349</v>
      </c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405"/>
      <c r="Q24" s="405"/>
      <c r="R24" s="397"/>
      <c r="S24" s="401"/>
    </row>
    <row r="25" spans="1:19" ht="17.25" customHeight="1">
      <c r="A25" s="396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 t="s">
        <v>363</v>
      </c>
      <c r="P25" s="397" t="s">
        <v>364</v>
      </c>
      <c r="Q25" s="397"/>
      <c r="R25" s="397"/>
      <c r="S25" s="401"/>
    </row>
    <row r="26" spans="1:19" ht="17.25" customHeight="1">
      <c r="A26" s="396"/>
      <c r="B26" s="397" t="s">
        <v>365</v>
      </c>
      <c r="C26" s="397"/>
      <c r="D26" s="397"/>
      <c r="E26" s="398" t="s">
        <v>366</v>
      </c>
      <c r="F26" s="409"/>
      <c r="G26" s="409"/>
      <c r="H26" s="409"/>
      <c r="I26" s="409"/>
      <c r="J26" s="400"/>
      <c r="K26" s="397"/>
      <c r="L26" s="397"/>
      <c r="M26" s="397"/>
      <c r="N26" s="397"/>
      <c r="O26" s="410"/>
      <c r="P26" s="411"/>
      <c r="Q26" s="412"/>
      <c r="R26" s="413"/>
      <c r="S26" s="401"/>
    </row>
    <row r="27" spans="1:19" ht="17.25" customHeight="1">
      <c r="A27" s="396"/>
      <c r="B27" s="397" t="s">
        <v>367</v>
      </c>
      <c r="C27" s="397"/>
      <c r="D27" s="397"/>
      <c r="E27" s="406" t="s">
        <v>368</v>
      </c>
      <c r="F27" s="397"/>
      <c r="G27" s="397"/>
      <c r="H27" s="397"/>
      <c r="I27" s="397"/>
      <c r="J27" s="403"/>
      <c r="K27" s="397"/>
      <c r="L27" s="397"/>
      <c r="M27" s="397"/>
      <c r="N27" s="397"/>
      <c r="O27" s="410"/>
      <c r="P27" s="411"/>
      <c r="Q27" s="412"/>
      <c r="R27" s="413"/>
      <c r="S27" s="401"/>
    </row>
    <row r="28" spans="1:19" ht="17.25" customHeight="1">
      <c r="A28" s="396"/>
      <c r="B28" s="397" t="s">
        <v>369</v>
      </c>
      <c r="C28" s="397"/>
      <c r="D28" s="397"/>
      <c r="E28" s="406" t="s">
        <v>370</v>
      </c>
      <c r="F28" s="397"/>
      <c r="G28" s="397"/>
      <c r="H28" s="397"/>
      <c r="I28" s="397"/>
      <c r="J28" s="403"/>
      <c r="K28" s="397"/>
      <c r="L28" s="397"/>
      <c r="M28" s="397"/>
      <c r="N28" s="397"/>
      <c r="O28" s="410"/>
      <c r="P28" s="411"/>
      <c r="Q28" s="412"/>
      <c r="R28" s="413"/>
      <c r="S28" s="401"/>
    </row>
    <row r="29" spans="1:19" ht="17.25" customHeight="1">
      <c r="A29" s="396"/>
      <c r="B29" s="397"/>
      <c r="C29" s="397"/>
      <c r="D29" s="397"/>
      <c r="E29" s="414"/>
      <c r="F29" s="415"/>
      <c r="G29" s="415"/>
      <c r="H29" s="415"/>
      <c r="I29" s="415"/>
      <c r="J29" s="416"/>
      <c r="K29" s="397"/>
      <c r="L29" s="397"/>
      <c r="M29" s="397"/>
      <c r="N29" s="397"/>
      <c r="O29" s="405"/>
      <c r="P29" s="405"/>
      <c r="Q29" s="405"/>
      <c r="R29" s="397"/>
      <c r="S29" s="401"/>
    </row>
    <row r="30" spans="1:19" ht="17.25" customHeight="1">
      <c r="A30" s="396"/>
      <c r="B30" s="397"/>
      <c r="C30" s="397"/>
      <c r="D30" s="397"/>
      <c r="E30" s="417" t="s">
        <v>371</v>
      </c>
      <c r="F30" s="397"/>
      <c r="G30" s="397" t="s">
        <v>372</v>
      </c>
      <c r="H30" s="397"/>
      <c r="I30" s="397"/>
      <c r="J30" s="397"/>
      <c r="K30" s="397"/>
      <c r="L30" s="397"/>
      <c r="M30" s="397"/>
      <c r="N30" s="397"/>
      <c r="O30" s="417" t="s">
        <v>373</v>
      </c>
      <c r="P30" s="405"/>
      <c r="Q30" s="405"/>
      <c r="R30" s="418"/>
      <c r="S30" s="401"/>
    </row>
    <row r="31" spans="1:19" ht="17.25" customHeight="1">
      <c r="A31" s="396"/>
      <c r="B31" s="397"/>
      <c r="C31" s="397"/>
      <c r="D31" s="397"/>
      <c r="E31" s="410"/>
      <c r="F31" s="397"/>
      <c r="G31" s="411"/>
      <c r="H31" s="419"/>
      <c r="I31" s="420"/>
      <c r="J31" s="397"/>
      <c r="K31" s="397"/>
      <c r="L31" s="397"/>
      <c r="M31" s="397"/>
      <c r="N31" s="397"/>
      <c r="O31" s="421" t="s">
        <v>374</v>
      </c>
      <c r="P31" s="405"/>
      <c r="Q31" s="405"/>
      <c r="R31" s="422"/>
      <c r="S31" s="401"/>
    </row>
    <row r="32" spans="1:19" ht="8.25" customHeight="1">
      <c r="A32" s="423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</row>
    <row r="33" spans="1:19" ht="20.25" customHeight="1">
      <c r="A33" s="426"/>
      <c r="B33" s="427"/>
      <c r="C33" s="427"/>
      <c r="D33" s="427"/>
      <c r="E33" s="428" t="s">
        <v>375</v>
      </c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9"/>
    </row>
    <row r="34" spans="1:19" ht="20.25" customHeight="1">
      <c r="A34" s="430" t="s">
        <v>376</v>
      </c>
      <c r="B34" s="431"/>
      <c r="C34" s="431"/>
      <c r="D34" s="432"/>
      <c r="E34" s="433" t="s">
        <v>377</v>
      </c>
      <c r="F34" s="432"/>
      <c r="G34" s="433" t="s">
        <v>378</v>
      </c>
      <c r="H34" s="431"/>
      <c r="I34" s="432"/>
      <c r="J34" s="433" t="s">
        <v>379</v>
      </c>
      <c r="K34" s="431"/>
      <c r="L34" s="433" t="s">
        <v>380</v>
      </c>
      <c r="M34" s="431"/>
      <c r="N34" s="431"/>
      <c r="O34" s="432"/>
      <c r="P34" s="433" t="s">
        <v>381</v>
      </c>
      <c r="Q34" s="431"/>
      <c r="R34" s="431"/>
      <c r="S34" s="434"/>
    </row>
    <row r="35" spans="1:19" ht="20.25" customHeight="1">
      <c r="A35" s="435"/>
      <c r="B35" s="436"/>
      <c r="C35" s="436"/>
      <c r="D35" s="437">
        <v>0</v>
      </c>
      <c r="E35" s="438">
        <f>IF(D35=0,0,R47/D35)</f>
        <v>0</v>
      </c>
      <c r="F35" s="439"/>
      <c r="G35" s="440"/>
      <c r="H35" s="436"/>
      <c r="I35" s="437">
        <v>0</v>
      </c>
      <c r="J35" s="438">
        <f>IF(I35=0,0,R47/I35)</f>
        <v>0</v>
      </c>
      <c r="K35" s="441"/>
      <c r="L35" s="440"/>
      <c r="M35" s="436"/>
      <c r="N35" s="436"/>
      <c r="O35" s="437">
        <v>0</v>
      </c>
      <c r="P35" s="440"/>
      <c r="Q35" s="436"/>
      <c r="R35" s="442">
        <f>IF(O35=0,0,R47/O35)</f>
        <v>0</v>
      </c>
      <c r="S35" s="443"/>
    </row>
    <row r="36" spans="1:19" ht="20.25" customHeight="1">
      <c r="A36" s="426"/>
      <c r="B36" s="427"/>
      <c r="C36" s="427"/>
      <c r="D36" s="427"/>
      <c r="E36" s="428" t="s">
        <v>382</v>
      </c>
      <c r="F36" s="427"/>
      <c r="G36" s="427"/>
      <c r="H36" s="427"/>
      <c r="I36" s="427"/>
      <c r="J36" s="444" t="s">
        <v>383</v>
      </c>
      <c r="K36" s="427"/>
      <c r="L36" s="427"/>
      <c r="M36" s="427"/>
      <c r="N36" s="427"/>
      <c r="O36" s="427"/>
      <c r="P36" s="427"/>
      <c r="Q36" s="427"/>
      <c r="R36" s="427"/>
      <c r="S36" s="429"/>
    </row>
    <row r="37" spans="1:19" ht="20.25" customHeight="1">
      <c r="A37" s="445" t="s">
        <v>384</v>
      </c>
      <c r="B37" s="446"/>
      <c r="C37" s="447" t="s">
        <v>385</v>
      </c>
      <c r="D37" s="448"/>
      <c r="E37" s="448"/>
      <c r="F37" s="449"/>
      <c r="G37" s="445" t="s">
        <v>386</v>
      </c>
      <c r="H37" s="450"/>
      <c r="I37" s="447" t="s">
        <v>387</v>
      </c>
      <c r="J37" s="448"/>
      <c r="K37" s="448"/>
      <c r="L37" s="445" t="s">
        <v>388</v>
      </c>
      <c r="M37" s="450"/>
      <c r="N37" s="447" t="s">
        <v>389</v>
      </c>
      <c r="O37" s="448"/>
      <c r="P37" s="448"/>
      <c r="Q37" s="448"/>
      <c r="R37" s="448"/>
      <c r="S37" s="449"/>
    </row>
    <row r="38" spans="1:19" ht="20.25" customHeight="1">
      <c r="A38" s="451">
        <v>1</v>
      </c>
      <c r="B38" s="452" t="s">
        <v>390</v>
      </c>
      <c r="C38" s="400"/>
      <c r="D38" s="453" t="s">
        <v>391</v>
      </c>
      <c r="E38" s="454" t="e">
        <f>SUMIF('[1]Rozpocet'!O5:O128,8,'[1]Rozpocet'!I5:I128)</f>
        <v>#VALUE!</v>
      </c>
      <c r="F38" s="455"/>
      <c r="G38" s="451">
        <v>8</v>
      </c>
      <c r="H38" s="456" t="s">
        <v>392</v>
      </c>
      <c r="I38" s="413"/>
      <c r="J38" s="457">
        <v>0</v>
      </c>
      <c r="K38" s="458"/>
      <c r="L38" s="451">
        <v>13</v>
      </c>
      <c r="M38" s="411" t="s">
        <v>393</v>
      </c>
      <c r="N38" s="419"/>
      <c r="O38" s="419"/>
      <c r="P38" s="459">
        <f>M49</f>
        <v>21</v>
      </c>
      <c r="Q38" s="460" t="s">
        <v>394</v>
      </c>
      <c r="R38" s="454">
        <v>0</v>
      </c>
      <c r="S38" s="455"/>
    </row>
    <row r="39" spans="1:19" ht="20.25" customHeight="1">
      <c r="A39" s="451">
        <v>2</v>
      </c>
      <c r="B39" s="461"/>
      <c r="C39" s="416"/>
      <c r="D39" s="453" t="s">
        <v>395</v>
      </c>
      <c r="E39" s="454" t="e">
        <f>SUMIF('[1]Rozpocet'!O10:O128,4,'[1]Rozpocet'!I10:I128)</f>
        <v>#VALUE!</v>
      </c>
      <c r="F39" s="455"/>
      <c r="G39" s="451">
        <v>9</v>
      </c>
      <c r="H39" s="397" t="s">
        <v>396</v>
      </c>
      <c r="I39" s="453"/>
      <c r="J39" s="457">
        <v>0</v>
      </c>
      <c r="K39" s="458"/>
      <c r="L39" s="451">
        <v>14</v>
      </c>
      <c r="M39" s="411" t="s">
        <v>397</v>
      </c>
      <c r="N39" s="419"/>
      <c r="O39" s="419"/>
      <c r="P39" s="459">
        <f>M49</f>
        <v>21</v>
      </c>
      <c r="Q39" s="460" t="s">
        <v>394</v>
      </c>
      <c r="R39" s="454">
        <v>0</v>
      </c>
      <c r="S39" s="455"/>
    </row>
    <row r="40" spans="1:19" ht="20.25" customHeight="1">
      <c r="A40" s="451">
        <v>3</v>
      </c>
      <c r="B40" s="452" t="s">
        <v>398</v>
      </c>
      <c r="C40" s="400"/>
      <c r="D40" s="453" t="s">
        <v>391</v>
      </c>
      <c r="E40" s="454" t="e">
        <f>SUMIF('[1]Rozpocet'!O11:O128,32,'[1]Rozpocet'!I11:I128)</f>
        <v>#VALUE!</v>
      </c>
      <c r="F40" s="455"/>
      <c r="G40" s="451">
        <v>10</v>
      </c>
      <c r="H40" s="456" t="s">
        <v>399</v>
      </c>
      <c r="I40" s="413"/>
      <c r="J40" s="457">
        <v>0</v>
      </c>
      <c r="K40" s="458"/>
      <c r="L40" s="451">
        <v>15</v>
      </c>
      <c r="M40" s="411" t="s">
        <v>400</v>
      </c>
      <c r="N40" s="419"/>
      <c r="O40" s="419"/>
      <c r="P40" s="459">
        <f>M49</f>
        <v>21</v>
      </c>
      <c r="Q40" s="460" t="s">
        <v>394</v>
      </c>
      <c r="R40" s="454">
        <v>0</v>
      </c>
      <c r="S40" s="455"/>
    </row>
    <row r="41" spans="1:19" ht="20.25" customHeight="1">
      <c r="A41" s="451">
        <v>4</v>
      </c>
      <c r="B41" s="461"/>
      <c r="C41" s="416"/>
      <c r="D41" s="453" t="s">
        <v>395</v>
      </c>
      <c r="E41" s="454" t="e">
        <f>SUMIF('[1]Rozpocet'!O12:O128,16,'[1]Rozpocet'!I12:I128)+SUMIF('[1]Rozpocet'!O12:O128,128,'[1]Rozpocet'!I12:I128)</f>
        <v>#VALUE!</v>
      </c>
      <c r="F41" s="455"/>
      <c r="G41" s="451">
        <v>11</v>
      </c>
      <c r="H41" s="456"/>
      <c r="I41" s="413"/>
      <c r="J41" s="457">
        <v>0</v>
      </c>
      <c r="K41" s="458"/>
      <c r="L41" s="451">
        <v>16</v>
      </c>
      <c r="M41" s="411" t="s">
        <v>401</v>
      </c>
      <c r="N41" s="419"/>
      <c r="O41" s="419"/>
      <c r="P41" s="459">
        <f>M49</f>
        <v>21</v>
      </c>
      <c r="Q41" s="460" t="s">
        <v>394</v>
      </c>
      <c r="R41" s="454">
        <v>0</v>
      </c>
      <c r="S41" s="455"/>
    </row>
    <row r="42" spans="1:19" ht="20.25" customHeight="1">
      <c r="A42" s="451">
        <v>5</v>
      </c>
      <c r="B42" s="452" t="s">
        <v>402</v>
      </c>
      <c r="C42" s="400"/>
      <c r="D42" s="453" t="s">
        <v>391</v>
      </c>
      <c r="E42" s="454" t="e">
        <f>SUMIF('[1]Rozpocet'!O13:O128,256,'[1]Rozpocet'!I13:I128)</f>
        <v>#VALUE!</v>
      </c>
      <c r="F42" s="455"/>
      <c r="G42" s="462"/>
      <c r="H42" s="419"/>
      <c r="I42" s="413"/>
      <c r="J42" s="463"/>
      <c r="K42" s="458"/>
      <c r="L42" s="451">
        <v>17</v>
      </c>
      <c r="M42" s="411" t="s">
        <v>403</v>
      </c>
      <c r="N42" s="419"/>
      <c r="O42" s="419"/>
      <c r="P42" s="459">
        <f>M49</f>
        <v>21</v>
      </c>
      <c r="Q42" s="460" t="s">
        <v>394</v>
      </c>
      <c r="R42" s="454">
        <v>0</v>
      </c>
      <c r="S42" s="455"/>
    </row>
    <row r="43" spans="1:19" ht="20.25" customHeight="1">
      <c r="A43" s="451">
        <v>6</v>
      </c>
      <c r="B43" s="461"/>
      <c r="C43" s="416"/>
      <c r="D43" s="453" t="s">
        <v>395</v>
      </c>
      <c r="E43" s="454" t="e">
        <f>SUMIF('[1]Rozpocet'!O14:O128,64,'[1]Rozpocet'!I14:I128)</f>
        <v>#VALUE!</v>
      </c>
      <c r="F43" s="455"/>
      <c r="G43" s="462"/>
      <c r="H43" s="419"/>
      <c r="I43" s="413"/>
      <c r="J43" s="463"/>
      <c r="K43" s="458"/>
      <c r="L43" s="451">
        <v>18</v>
      </c>
      <c r="M43" s="456" t="s">
        <v>404</v>
      </c>
      <c r="N43" s="419"/>
      <c r="O43" s="419"/>
      <c r="P43" s="419"/>
      <c r="Q43" s="413"/>
      <c r="R43" s="454" t="e">
        <f>SUMIF('[1]Rozpocet'!O14:O128,1024,'[1]Rozpocet'!I14:I128)</f>
        <v>#VALUE!</v>
      </c>
      <c r="S43" s="455"/>
    </row>
    <row r="44" spans="1:19" ht="20.25" customHeight="1">
      <c r="A44" s="451">
        <v>7</v>
      </c>
      <c r="B44" s="464" t="s">
        <v>405</v>
      </c>
      <c r="C44" s="419"/>
      <c r="D44" s="413"/>
      <c r="E44" s="465" t="e">
        <f>SUM(E38:E43)</f>
        <v>#VALUE!</v>
      </c>
      <c r="F44" s="429"/>
      <c r="G44" s="451">
        <v>12</v>
      </c>
      <c r="H44" s="464" t="s">
        <v>406</v>
      </c>
      <c r="I44" s="413"/>
      <c r="J44" s="466">
        <f>SUM(J38:J41)</f>
        <v>0</v>
      </c>
      <c r="K44" s="467"/>
      <c r="L44" s="451">
        <v>19</v>
      </c>
      <c r="M44" s="452" t="s">
        <v>407</v>
      </c>
      <c r="N44" s="409"/>
      <c r="O44" s="409"/>
      <c r="P44" s="409"/>
      <c r="Q44" s="468"/>
      <c r="R44" s="465" t="e">
        <f>SUM(R38:R43)</f>
        <v>#VALUE!</v>
      </c>
      <c r="S44" s="429"/>
    </row>
    <row r="45" spans="1:19" ht="20.25" customHeight="1">
      <c r="A45" s="469">
        <v>20</v>
      </c>
      <c r="B45" s="470" t="s">
        <v>408</v>
      </c>
      <c r="C45" s="471"/>
      <c r="D45" s="472"/>
      <c r="E45" s="473" t="e">
        <f>SUMIF('[1]Rozpocet'!O14:O128,512,'[1]Rozpocet'!I14:I128)</f>
        <v>#VALUE!</v>
      </c>
      <c r="F45" s="425"/>
      <c r="G45" s="469">
        <v>21</v>
      </c>
      <c r="H45" s="470" t="s">
        <v>409</v>
      </c>
      <c r="I45" s="472"/>
      <c r="J45" s="474">
        <v>0</v>
      </c>
      <c r="K45" s="475">
        <f>M49</f>
        <v>21</v>
      </c>
      <c r="L45" s="469">
        <v>22</v>
      </c>
      <c r="M45" s="470" t="s">
        <v>410</v>
      </c>
      <c r="N45" s="471"/>
      <c r="O45" s="471"/>
      <c r="P45" s="471"/>
      <c r="Q45" s="472"/>
      <c r="R45" s="473" t="e">
        <f>SUMIF('[1]Rozpocet'!O14:O128,"&lt;4",'[1]Rozpocet'!I14:I128)+SUMIF('[1]Rozpocet'!O14:O128,"&gt;1024",'[1]Rozpocet'!I14:I128)</f>
        <v>#VALUE!</v>
      </c>
      <c r="S45" s="425"/>
    </row>
    <row r="46" spans="1:19" ht="20.25" customHeight="1">
      <c r="A46" s="476" t="s">
        <v>367</v>
      </c>
      <c r="B46" s="394"/>
      <c r="C46" s="394"/>
      <c r="D46" s="394"/>
      <c r="E46" s="394"/>
      <c r="F46" s="477"/>
      <c r="G46" s="478"/>
      <c r="H46" s="394"/>
      <c r="I46" s="394"/>
      <c r="J46" s="394"/>
      <c r="K46" s="394"/>
      <c r="L46" s="445" t="s">
        <v>411</v>
      </c>
      <c r="M46" s="432"/>
      <c r="N46" s="447" t="s">
        <v>412</v>
      </c>
      <c r="O46" s="431"/>
      <c r="P46" s="431"/>
      <c r="Q46" s="431"/>
      <c r="R46" s="431"/>
      <c r="S46" s="434"/>
    </row>
    <row r="47" spans="1:19" ht="20.25" customHeight="1">
      <c r="A47" s="396"/>
      <c r="B47" s="397"/>
      <c r="C47" s="397"/>
      <c r="D47" s="397"/>
      <c r="E47" s="397"/>
      <c r="F47" s="403"/>
      <c r="G47" s="479"/>
      <c r="H47" s="397"/>
      <c r="I47" s="397"/>
      <c r="J47" s="397"/>
      <c r="K47" s="397"/>
      <c r="L47" s="451">
        <v>23</v>
      </c>
      <c r="M47" s="456" t="s">
        <v>413</v>
      </c>
      <c r="N47" s="419"/>
      <c r="O47" s="419"/>
      <c r="P47" s="419"/>
      <c r="Q47" s="455"/>
      <c r="R47" s="465" t="e">
        <f>ROUND(E44+J44+R44+E45+J45+R45,2)</f>
        <v>#VALUE!</v>
      </c>
      <c r="S47" s="480" t="e">
        <f>E44+J44+R44+E45+J45+R45</f>
        <v>#VALUE!</v>
      </c>
    </row>
    <row r="48" spans="1:19" ht="20.25" customHeight="1">
      <c r="A48" s="481" t="s">
        <v>414</v>
      </c>
      <c r="B48" s="415"/>
      <c r="C48" s="415"/>
      <c r="D48" s="415"/>
      <c r="E48" s="415"/>
      <c r="F48" s="416"/>
      <c r="G48" s="482" t="s">
        <v>415</v>
      </c>
      <c r="H48" s="415"/>
      <c r="I48" s="415"/>
      <c r="J48" s="415"/>
      <c r="K48" s="415"/>
      <c r="L48" s="451">
        <v>24</v>
      </c>
      <c r="M48" s="483">
        <v>15</v>
      </c>
      <c r="N48" s="416" t="s">
        <v>394</v>
      </c>
      <c r="O48" s="484" t="e">
        <f>R47-O49</f>
        <v>#VALUE!</v>
      </c>
      <c r="P48" s="419" t="s">
        <v>416</v>
      </c>
      <c r="Q48" s="413"/>
      <c r="R48" s="485" t="e">
        <f>ROUNDUP(O48*M48/100,1)</f>
        <v>#VALUE!</v>
      </c>
      <c r="S48" s="486" t="e">
        <f>O48*M48/100</f>
        <v>#VALUE!</v>
      </c>
    </row>
    <row r="49" spans="1:19" ht="20.25" customHeight="1" thickBot="1">
      <c r="A49" s="487" t="s">
        <v>365</v>
      </c>
      <c r="B49" s="409"/>
      <c r="C49" s="409"/>
      <c r="D49" s="409"/>
      <c r="E49" s="409"/>
      <c r="F49" s="400"/>
      <c r="G49" s="488"/>
      <c r="H49" s="409"/>
      <c r="I49" s="409"/>
      <c r="J49" s="409"/>
      <c r="K49" s="409"/>
      <c r="L49" s="451">
        <v>25</v>
      </c>
      <c r="M49" s="489">
        <v>21</v>
      </c>
      <c r="N49" s="413" t="s">
        <v>394</v>
      </c>
      <c r="O49" s="484" t="e">
        <f>ROUND(SUMIF('[1]Rozpocet'!N14:N128,M49,'[1]Rozpocet'!I14:I128)+SUMIF(P38:P42,M49,R38:R42)+IF(K45=M49,J45,0),2)</f>
        <v>#VALUE!</v>
      </c>
      <c r="P49" s="419" t="s">
        <v>416</v>
      </c>
      <c r="Q49" s="413"/>
      <c r="R49" s="454" t="e">
        <f>ROUNDUP(O49*M49/100,1)</f>
        <v>#VALUE!</v>
      </c>
      <c r="S49" s="490" t="e">
        <f>O49*M49/100</f>
        <v>#VALUE!</v>
      </c>
    </row>
    <row r="50" spans="1:19" ht="20.25" customHeight="1" thickBot="1">
      <c r="A50" s="396"/>
      <c r="B50" s="397"/>
      <c r="C50" s="397"/>
      <c r="D50" s="397"/>
      <c r="E50" s="397"/>
      <c r="F50" s="403"/>
      <c r="G50" s="479"/>
      <c r="H50" s="397"/>
      <c r="I50" s="397"/>
      <c r="J50" s="397"/>
      <c r="K50" s="397"/>
      <c r="L50" s="469">
        <v>26</v>
      </c>
      <c r="M50" s="491" t="s">
        <v>417</v>
      </c>
      <c r="N50" s="471"/>
      <c r="O50" s="471"/>
      <c r="P50" s="471"/>
      <c r="Q50" s="492"/>
      <c r="R50" s="493" t="e">
        <f>R47+R48+R49</f>
        <v>#VALUE!</v>
      </c>
      <c r="S50" s="494"/>
    </row>
    <row r="51" spans="1:19" ht="20.25" customHeight="1">
      <c r="A51" s="481" t="s">
        <v>414</v>
      </c>
      <c r="B51" s="415"/>
      <c r="C51" s="415"/>
      <c r="D51" s="415"/>
      <c r="E51" s="415"/>
      <c r="F51" s="416"/>
      <c r="G51" s="482" t="s">
        <v>415</v>
      </c>
      <c r="H51" s="415"/>
      <c r="I51" s="415"/>
      <c r="J51" s="415"/>
      <c r="K51" s="415"/>
      <c r="L51" s="445" t="s">
        <v>418</v>
      </c>
      <c r="M51" s="432"/>
      <c r="N51" s="447" t="s">
        <v>419</v>
      </c>
      <c r="O51" s="431"/>
      <c r="P51" s="431"/>
      <c r="Q51" s="431"/>
      <c r="R51" s="495"/>
      <c r="S51" s="434"/>
    </row>
    <row r="52" spans="1:19" ht="20.25" customHeight="1">
      <c r="A52" s="487" t="s">
        <v>369</v>
      </c>
      <c r="B52" s="409"/>
      <c r="C52" s="409"/>
      <c r="D52" s="409"/>
      <c r="E52" s="409"/>
      <c r="F52" s="400"/>
      <c r="G52" s="488"/>
      <c r="H52" s="409"/>
      <c r="I52" s="409"/>
      <c r="J52" s="409"/>
      <c r="K52" s="409"/>
      <c r="L52" s="451">
        <v>27</v>
      </c>
      <c r="M52" s="456" t="s">
        <v>420</v>
      </c>
      <c r="N52" s="419"/>
      <c r="O52" s="419"/>
      <c r="P52" s="419"/>
      <c r="Q52" s="413"/>
      <c r="R52" s="454">
        <v>0</v>
      </c>
      <c r="S52" s="455"/>
    </row>
    <row r="53" spans="1:19" ht="20.25" customHeight="1">
      <c r="A53" s="396"/>
      <c r="B53" s="397"/>
      <c r="C53" s="397"/>
      <c r="D53" s="397"/>
      <c r="E53" s="397"/>
      <c r="F53" s="403"/>
      <c r="G53" s="479"/>
      <c r="H53" s="397"/>
      <c r="I53" s="397"/>
      <c r="J53" s="397"/>
      <c r="K53" s="397"/>
      <c r="L53" s="451">
        <v>28</v>
      </c>
      <c r="M53" s="456" t="s">
        <v>421</v>
      </c>
      <c r="N53" s="419"/>
      <c r="O53" s="419"/>
      <c r="P53" s="419"/>
      <c r="Q53" s="413"/>
      <c r="R53" s="454">
        <v>0</v>
      </c>
      <c r="S53" s="455"/>
    </row>
    <row r="54" spans="1:19" ht="20.25" customHeight="1">
      <c r="A54" s="496" t="s">
        <v>414</v>
      </c>
      <c r="B54" s="424"/>
      <c r="C54" s="424"/>
      <c r="D54" s="424"/>
      <c r="E54" s="424"/>
      <c r="F54" s="497"/>
      <c r="G54" s="498" t="s">
        <v>415</v>
      </c>
      <c r="H54" s="424"/>
      <c r="I54" s="424"/>
      <c r="J54" s="424"/>
      <c r="K54" s="424"/>
      <c r="L54" s="469">
        <v>29</v>
      </c>
      <c r="M54" s="470" t="s">
        <v>422</v>
      </c>
      <c r="N54" s="471"/>
      <c r="O54" s="471"/>
      <c r="P54" s="471"/>
      <c r="Q54" s="472"/>
      <c r="R54" s="438">
        <v>0</v>
      </c>
      <c r="S54" s="499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F25" sqref="F25"/>
    </sheetView>
  </sheetViews>
  <sheetFormatPr defaultColWidth="9.33203125" defaultRowHeight="12.75" customHeight="1"/>
  <cols>
    <col min="1" max="1" width="13.66015625" style="388" customWidth="1"/>
    <col min="2" max="2" width="65" style="388" customWidth="1"/>
    <col min="3" max="3" width="15.83203125" style="388" customWidth="1"/>
    <col min="4" max="4" width="16" style="388" hidden="1" customWidth="1"/>
    <col min="5" max="5" width="16.16015625" style="388" hidden="1" customWidth="1"/>
    <col min="6" max="16384" width="9.33203125" style="388" customWidth="1"/>
  </cols>
  <sheetData>
    <row r="1" spans="1:5" ht="18" customHeight="1">
      <c r="A1" s="500" t="s">
        <v>423</v>
      </c>
      <c r="B1" s="501"/>
      <c r="C1" s="501"/>
      <c r="D1" s="501"/>
      <c r="E1" s="501"/>
    </row>
    <row r="2" spans="1:5" ht="12" customHeight="1">
      <c r="A2" s="502" t="s">
        <v>424</v>
      </c>
      <c r="B2" s="503" t="str">
        <f>'[1]Krycí list'!E5</f>
        <v>Vnitroblok ul. Vodní Krnov</v>
      </c>
      <c r="C2" s="504"/>
      <c r="D2" s="504"/>
      <c r="E2" s="504"/>
    </row>
    <row r="3" spans="1:5" ht="12" customHeight="1">
      <c r="A3" s="502" t="s">
        <v>425</v>
      </c>
      <c r="B3" s="503" t="str">
        <f>'[1]Krycí list'!E7</f>
        <v>SO 01- Krajinářské úpravy</v>
      </c>
      <c r="C3" s="505"/>
      <c r="D3" s="503"/>
      <c r="E3" s="506"/>
    </row>
    <row r="4" spans="1:5" ht="12" customHeight="1">
      <c r="A4" s="502" t="s">
        <v>426</v>
      </c>
      <c r="B4" s="503" t="str">
        <f>'[1]Krycí list'!E9</f>
        <v> </v>
      </c>
      <c r="C4" s="505"/>
      <c r="D4" s="503"/>
      <c r="E4" s="506"/>
    </row>
    <row r="5" spans="1:5" ht="12" customHeight="1">
      <c r="A5" s="503" t="s">
        <v>427</v>
      </c>
      <c r="B5" s="503" t="str">
        <f>'[1]Krycí list'!P5</f>
        <v> </v>
      </c>
      <c r="C5" s="505"/>
      <c r="D5" s="503"/>
      <c r="E5" s="506"/>
    </row>
    <row r="6" spans="1:5" ht="6" customHeight="1">
      <c r="A6" s="503"/>
      <c r="B6" s="503"/>
      <c r="C6" s="505"/>
      <c r="D6" s="503"/>
      <c r="E6" s="506"/>
    </row>
    <row r="7" spans="1:5" ht="12" customHeight="1">
      <c r="A7" s="503" t="s">
        <v>428</v>
      </c>
      <c r="B7" s="503" t="str">
        <f>'[1]Krycí list'!E26</f>
        <v>Město Krnov</v>
      </c>
      <c r="C7" s="505"/>
      <c r="D7" s="503"/>
      <c r="E7" s="506"/>
    </row>
    <row r="8" spans="1:5" ht="12" customHeight="1">
      <c r="A8" s="503" t="s">
        <v>429</v>
      </c>
      <c r="B8" s="503" t="str">
        <f>'[1]Krycí list'!E28</f>
        <v>dle výběrového  řízení</v>
      </c>
      <c r="C8" s="505"/>
      <c r="D8" s="503"/>
      <c r="E8" s="506"/>
    </row>
    <row r="9" spans="1:5" ht="12" customHeight="1">
      <c r="A9" s="503" t="s">
        <v>430</v>
      </c>
      <c r="B9" s="503" t="s">
        <v>374</v>
      </c>
      <c r="C9" s="505"/>
      <c r="D9" s="503"/>
      <c r="E9" s="506"/>
    </row>
    <row r="10" spans="1:5" ht="6" customHeight="1">
      <c r="A10" s="501"/>
      <c r="B10" s="501"/>
      <c r="C10" s="501"/>
      <c r="D10" s="501"/>
      <c r="E10" s="501"/>
    </row>
    <row r="11" spans="1:5" ht="12" customHeight="1">
      <c r="A11" s="507" t="s">
        <v>431</v>
      </c>
      <c r="B11" s="508" t="s">
        <v>432</v>
      </c>
      <c r="C11" s="509" t="s">
        <v>433</v>
      </c>
      <c r="D11" s="510" t="s">
        <v>434</v>
      </c>
      <c r="E11" s="509" t="s">
        <v>435</v>
      </c>
    </row>
    <row r="12" spans="1:5" ht="12" customHeight="1">
      <c r="A12" s="511">
        <v>1</v>
      </c>
      <c r="B12" s="512">
        <v>2</v>
      </c>
      <c r="C12" s="513">
        <v>3</v>
      </c>
      <c r="D12" s="514">
        <v>4</v>
      </c>
      <c r="E12" s="513">
        <v>5</v>
      </c>
    </row>
    <row r="13" spans="1:5" ht="3.75" customHeight="1">
      <c r="A13" s="515"/>
      <c r="B13" s="516"/>
      <c r="C13" s="516"/>
      <c r="D13" s="516"/>
      <c r="E13" s="517"/>
    </row>
    <row r="14" spans="1:5" s="522" customFormat="1" ht="12.75" customHeight="1">
      <c r="A14" s="518" t="str">
        <f>'[1]Rozpocet'!D14</f>
        <v>HSV</v>
      </c>
      <c r="B14" s="519" t="str">
        <f>'[1]Rozpocet'!E14</f>
        <v>Práce a dodávky HSV</v>
      </c>
      <c r="C14" s="520">
        <f>Rozpocet!I14</f>
        <v>0</v>
      </c>
      <c r="D14" s="521">
        <f>'[1]Rozpocet'!K14</f>
        <v>18.9016</v>
      </c>
      <c r="E14" s="521">
        <f>'[1]Rozpocet'!M14</f>
        <v>3.8811000000000004</v>
      </c>
    </row>
    <row r="15" spans="1:5" s="522" customFormat="1" ht="12.75" customHeight="1">
      <c r="A15" s="523" t="str">
        <f>'[1]Rozpocet'!D15</f>
        <v>1</v>
      </c>
      <c r="B15" s="524" t="str">
        <f>'[1]Rozpocet'!E15</f>
        <v>Zemní práce-příprava záhonů</v>
      </c>
      <c r="C15" s="525">
        <f>Rozpocet!I15</f>
        <v>0</v>
      </c>
      <c r="D15" s="526">
        <f>'[1]Rozpocet'!K15</f>
        <v>5.0504999999999995</v>
      </c>
      <c r="E15" s="526">
        <f>'[1]Rozpocet'!M15</f>
        <v>3.8811000000000004</v>
      </c>
    </row>
    <row r="16" spans="1:5" s="522" customFormat="1" ht="12.75" customHeight="1">
      <c r="A16" s="523" t="str">
        <f>'[1]Rozpocet'!D36</f>
        <v>18,1</v>
      </c>
      <c r="B16" s="524" t="str">
        <f>'[1]Rozpocet'!E36</f>
        <v>Cibuloviny</v>
      </c>
      <c r="C16" s="525">
        <f>Rozpocet!I36</f>
        <v>0</v>
      </c>
      <c r="D16" s="526">
        <f>'[1]Rozpocet'!K36</f>
        <v>0</v>
      </c>
      <c r="E16" s="526">
        <f>'[1]Rozpocet'!M36</f>
        <v>0</v>
      </c>
    </row>
    <row r="17" spans="1:5" s="522" customFormat="1" ht="12.75" customHeight="1">
      <c r="A17" s="523" t="str">
        <f>'[1]Rozpocet'!D41</f>
        <v>18,2</v>
      </c>
      <c r="B17" s="524" t="str">
        <f>'[1]Rozpocet'!E41</f>
        <v>Záhonová trvalka  a travina</v>
      </c>
      <c r="C17" s="525">
        <f>Rozpocet!I41</f>
        <v>0</v>
      </c>
      <c r="D17" s="526">
        <f>'[1]Rozpocet'!K41</f>
        <v>8.71</v>
      </c>
      <c r="E17" s="526">
        <f>'[1]Rozpocet'!M41</f>
        <v>0</v>
      </c>
    </row>
    <row r="18" spans="1:5" s="522" customFormat="1" ht="12.75" customHeight="1">
      <c r="A18" s="523" t="str">
        <f>'[1]Rozpocet'!D58</f>
        <v>18,3</v>
      </c>
      <c r="B18" s="524" t="str">
        <f>'[1]Rozpocet'!E58</f>
        <v>Záhonový keř</v>
      </c>
      <c r="C18" s="525">
        <f>Rozpocet!I58</f>
        <v>0</v>
      </c>
      <c r="D18" s="526">
        <f>'[1]Rozpocet'!K58</f>
        <v>2.96</v>
      </c>
      <c r="E18" s="526">
        <f>'[1]Rozpocet'!M58</f>
        <v>0</v>
      </c>
    </row>
    <row r="19" spans="1:5" s="522" customFormat="1" ht="12.75" customHeight="1">
      <c r="A19" s="523" t="str">
        <f>'[1]Rozpocet'!D68</f>
        <v>18,4</v>
      </c>
      <c r="B19" s="524" t="str">
        <f>'[1]Rozpocet'!E68</f>
        <v>Popínavá rostlina</v>
      </c>
      <c r="C19" s="525">
        <f>Rozpocet!I68</f>
        <v>0</v>
      </c>
      <c r="D19" s="526">
        <f>'[1]Rozpocet'!K68</f>
        <v>1.2</v>
      </c>
      <c r="E19" s="526">
        <f>'[1]Rozpocet'!M68</f>
        <v>0</v>
      </c>
    </row>
    <row r="20" spans="1:5" s="522" customFormat="1" ht="12.75" customHeight="1">
      <c r="A20" s="523" t="str">
        <f>'[1]Rozpocet'!D79</f>
        <v>18,5</v>
      </c>
      <c r="B20" s="524" t="str">
        <f>'[1]Rozpocet'!E79</f>
        <v>Růže sadová</v>
      </c>
      <c r="C20" s="525">
        <f>Rozpocet!I60</f>
        <v>0</v>
      </c>
      <c r="D20" s="526">
        <f>'[1]Rozpocet'!K79</f>
        <v>0.02</v>
      </c>
      <c r="E20" s="526">
        <f>'[1]Rozpocet'!M79</f>
        <v>0</v>
      </c>
    </row>
    <row r="21" spans="1:5" s="522" customFormat="1" ht="12.75" customHeight="1">
      <c r="A21" s="523" t="str">
        <f>'[1]Rozpocet'!D87</f>
        <v>18,6</v>
      </c>
      <c r="B21" s="524" t="str">
        <f>'[1]Rozpocet'!E87</f>
        <v>Solitérní keř</v>
      </c>
      <c r="C21" s="525">
        <f>Rozpocet!I87</f>
        <v>0</v>
      </c>
      <c r="D21" s="526">
        <f>'[1]Rozpocet'!K87</f>
        <v>0.5524</v>
      </c>
      <c r="E21" s="526">
        <f>'[1]Rozpocet'!M87</f>
        <v>0</v>
      </c>
    </row>
    <row r="22" spans="1:5" s="522" customFormat="1" ht="12.75" customHeight="1">
      <c r="A22" s="523" t="str">
        <f>'[1]Rozpocet'!D108</f>
        <v>18,7</v>
      </c>
      <c r="B22" s="524" t="str">
        <f>'[1]Rozpocet'!E108</f>
        <v>Vysokokmen</v>
      </c>
      <c r="C22" s="525">
        <f>Rozpocet!I62</f>
        <v>0</v>
      </c>
      <c r="D22" s="526">
        <f>'[1]Rozpocet'!K108</f>
        <v>0.4087</v>
      </c>
      <c r="E22" s="526">
        <f>'[1]Rozpocet'!M108</f>
        <v>0</v>
      </c>
    </row>
    <row r="23" spans="1:5" s="522" customFormat="1" ht="12.75" customHeight="1">
      <c r="A23" s="518" t="str">
        <f>'[1]Rozpocet'!D124</f>
        <v>VRN</v>
      </c>
      <c r="B23" s="519" t="str">
        <f>'[1]Rozpocet'!E124</f>
        <v>VRN</v>
      </c>
      <c r="C23" s="520">
        <f>Rozpocet!I124</f>
        <v>0</v>
      </c>
      <c r="D23" s="521">
        <f>'[1]Rozpocet'!K124</f>
        <v>0</v>
      </c>
      <c r="E23" s="521">
        <f>'[1]Rozpocet'!M124</f>
        <v>0</v>
      </c>
    </row>
    <row r="24" spans="1:5" s="522" customFormat="1" ht="12.75" customHeight="1">
      <c r="A24" s="523" t="str">
        <f>'[1]Rozpocet'!D125</f>
        <v>00</v>
      </c>
      <c r="B24" s="524" t="str">
        <f>'[1]Rozpocet'!E125</f>
        <v>Vedlejší náklady</v>
      </c>
      <c r="C24" s="525">
        <f>Rozpocet!I125</f>
        <v>0</v>
      </c>
      <c r="D24" s="526">
        <f>'[1]Rozpocet'!K125</f>
        <v>0</v>
      </c>
      <c r="E24" s="526">
        <f>'[1]Rozpocet'!M125</f>
        <v>0</v>
      </c>
    </row>
    <row r="25" spans="2:5" s="527" customFormat="1" ht="12.75" customHeight="1">
      <c r="B25" s="528" t="s">
        <v>436</v>
      </c>
      <c r="C25" s="610">
        <f>Rozpocet!I65</f>
        <v>0</v>
      </c>
      <c r="D25" s="530">
        <f>'[1]Rozpocet'!K128</f>
        <v>18.9016</v>
      </c>
      <c r="E25" s="530">
        <f>'[1]Rozpocet'!M128</f>
        <v>3.8811000000000004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8"/>
  <sheetViews>
    <sheetView showGridLines="0" zoomScalePageLayoutView="0" workbookViewId="0" topLeftCell="A1">
      <pane ySplit="13" topLeftCell="A124" activePane="bottomLeft" state="frozen"/>
      <selection pane="topLeft" activeCell="A1" sqref="A1"/>
      <selection pane="bottomLeft" activeCell="E118" sqref="E118"/>
    </sheetView>
  </sheetViews>
  <sheetFormatPr defaultColWidth="9.33203125" defaultRowHeight="11.25" customHeight="1"/>
  <cols>
    <col min="1" max="1" width="6.5" style="388" customWidth="1"/>
    <col min="2" max="2" width="5.16015625" style="388" customWidth="1"/>
    <col min="3" max="3" width="5.5" style="388" customWidth="1"/>
    <col min="4" max="4" width="14.83203125" style="388" customWidth="1"/>
    <col min="5" max="5" width="64.83203125" style="388" customWidth="1"/>
    <col min="6" max="6" width="5.5" style="388" customWidth="1"/>
    <col min="7" max="7" width="11.5" style="388" customWidth="1"/>
    <col min="8" max="8" width="11.33203125" style="388" customWidth="1"/>
    <col min="9" max="9" width="15.83203125" style="388" customWidth="1"/>
    <col min="10" max="10" width="12.33203125" style="388" hidden="1" customWidth="1"/>
    <col min="11" max="11" width="12.66015625" style="388" hidden="1" customWidth="1"/>
    <col min="12" max="12" width="11.33203125" style="388" hidden="1" customWidth="1"/>
    <col min="13" max="13" width="13.5" style="388" hidden="1" customWidth="1"/>
    <col min="14" max="14" width="6.16015625" style="388" customWidth="1"/>
    <col min="15" max="15" width="8.16015625" style="388" hidden="1" customWidth="1"/>
    <col min="16" max="16" width="8.5" style="388" hidden="1" customWidth="1"/>
    <col min="17" max="19" width="10.66015625" style="388" hidden="1" customWidth="1"/>
    <col min="20" max="20" width="0" style="388" hidden="1" customWidth="1"/>
    <col min="21" max="16384" width="9.33203125" style="388" customWidth="1"/>
  </cols>
  <sheetData>
    <row r="1" spans="1:20" ht="18" customHeight="1">
      <c r="A1" s="500" t="s">
        <v>437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2"/>
      <c r="P1" s="532"/>
      <c r="Q1" s="531"/>
      <c r="R1" s="531"/>
      <c r="S1" s="531"/>
      <c r="T1" s="531"/>
    </row>
    <row r="2" spans="1:20" ht="11.25" customHeight="1">
      <c r="A2" s="502" t="s">
        <v>424</v>
      </c>
      <c r="B2" s="503"/>
      <c r="C2" s="503" t="str">
        <f>'[1]Krycí list'!E5</f>
        <v>Vnitroblok ul. Vodní Krnov</v>
      </c>
      <c r="D2" s="503"/>
      <c r="E2" s="503"/>
      <c r="F2" s="503"/>
      <c r="G2" s="503"/>
      <c r="H2" s="503"/>
      <c r="I2" s="503"/>
      <c r="J2" s="503"/>
      <c r="K2" s="503"/>
      <c r="L2" s="531"/>
      <c r="M2" s="531"/>
      <c r="N2" s="531"/>
      <c r="O2" s="532"/>
      <c r="P2" s="532"/>
      <c r="Q2" s="531"/>
      <c r="R2" s="531"/>
      <c r="S2" s="531"/>
      <c r="T2" s="531"/>
    </row>
    <row r="3" spans="1:20" ht="11.25" customHeight="1">
      <c r="A3" s="502" t="s">
        <v>425</v>
      </c>
      <c r="B3" s="503"/>
      <c r="C3" s="503" t="str">
        <f>'[1]Krycí list'!E7</f>
        <v>SO 01- Krajinářské úpravy</v>
      </c>
      <c r="D3" s="503"/>
      <c r="E3" s="503"/>
      <c r="F3" s="503"/>
      <c r="G3" s="503"/>
      <c r="H3" s="503"/>
      <c r="I3" s="503"/>
      <c r="J3" s="503"/>
      <c r="K3" s="503"/>
      <c r="L3" s="531"/>
      <c r="M3" s="531"/>
      <c r="N3" s="531"/>
      <c r="O3" s="532"/>
      <c r="P3" s="532"/>
      <c r="Q3" s="531"/>
      <c r="R3" s="531"/>
      <c r="S3" s="531"/>
      <c r="T3" s="531"/>
    </row>
    <row r="4" spans="1:20" ht="11.25" customHeight="1">
      <c r="A4" s="502" t="s">
        <v>426</v>
      </c>
      <c r="B4" s="503"/>
      <c r="C4" s="503" t="str">
        <f>'[1]Krycí list'!E9</f>
        <v> </v>
      </c>
      <c r="D4" s="503"/>
      <c r="E4" s="503"/>
      <c r="F4" s="503"/>
      <c r="G4" s="503"/>
      <c r="H4" s="503"/>
      <c r="I4" s="503"/>
      <c r="J4" s="503"/>
      <c r="K4" s="503"/>
      <c r="L4" s="531"/>
      <c r="M4" s="531"/>
      <c r="N4" s="531"/>
      <c r="O4" s="532"/>
      <c r="P4" s="532"/>
      <c r="Q4" s="531"/>
      <c r="R4" s="531"/>
      <c r="S4" s="531"/>
      <c r="T4" s="531"/>
    </row>
    <row r="5" spans="1:20" ht="11.25" customHeight="1">
      <c r="A5" s="503" t="s">
        <v>438</v>
      </c>
      <c r="B5" s="503"/>
      <c r="C5" s="503" t="str">
        <f>'[1]Krycí list'!P5</f>
        <v> </v>
      </c>
      <c r="D5" s="503"/>
      <c r="E5" s="503"/>
      <c r="F5" s="503"/>
      <c r="G5" s="503"/>
      <c r="H5" s="503"/>
      <c r="I5" s="503"/>
      <c r="J5" s="503"/>
      <c r="K5" s="503"/>
      <c r="L5" s="531"/>
      <c r="M5" s="531"/>
      <c r="N5" s="531"/>
      <c r="O5" s="532"/>
      <c r="P5" s="532"/>
      <c r="Q5" s="531"/>
      <c r="R5" s="531"/>
      <c r="S5" s="531"/>
      <c r="T5" s="531"/>
    </row>
    <row r="6" spans="1:20" ht="6" customHeight="1">
      <c r="A6" s="503"/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31"/>
      <c r="M6" s="531"/>
      <c r="N6" s="531"/>
      <c r="O6" s="532"/>
      <c r="P6" s="532"/>
      <c r="Q6" s="531"/>
      <c r="R6" s="531"/>
      <c r="S6" s="531"/>
      <c r="T6" s="531"/>
    </row>
    <row r="7" spans="1:20" ht="11.25" customHeight="1">
      <c r="A7" s="503" t="s">
        <v>428</v>
      </c>
      <c r="B7" s="503"/>
      <c r="C7" s="503" t="str">
        <f>'[1]Krycí list'!E26</f>
        <v>Město Krnov</v>
      </c>
      <c r="D7" s="503"/>
      <c r="E7" s="503"/>
      <c r="F7" s="503"/>
      <c r="G7" s="503"/>
      <c r="H7" s="503"/>
      <c r="I7" s="503"/>
      <c r="J7" s="503"/>
      <c r="K7" s="503"/>
      <c r="L7" s="531"/>
      <c r="M7" s="531"/>
      <c r="N7" s="531"/>
      <c r="O7" s="532"/>
      <c r="P7" s="532"/>
      <c r="Q7" s="531"/>
      <c r="R7" s="531"/>
      <c r="S7" s="531"/>
      <c r="T7" s="531"/>
    </row>
    <row r="8" spans="1:20" ht="11.25" customHeight="1">
      <c r="A8" s="503" t="s">
        <v>429</v>
      </c>
      <c r="B8" s="503"/>
      <c r="C8" s="503" t="str">
        <f>'[1]Krycí list'!E28</f>
        <v>dle výběrového  řízení</v>
      </c>
      <c r="D8" s="503"/>
      <c r="E8" s="503"/>
      <c r="F8" s="503"/>
      <c r="G8" s="503"/>
      <c r="H8" s="503"/>
      <c r="I8" s="503"/>
      <c r="J8" s="503"/>
      <c r="K8" s="503"/>
      <c r="L8" s="531"/>
      <c r="M8" s="531"/>
      <c r="N8" s="531"/>
      <c r="O8" s="532"/>
      <c r="P8" s="532"/>
      <c r="Q8" s="531"/>
      <c r="R8" s="531"/>
      <c r="S8" s="531"/>
      <c r="T8" s="531"/>
    </row>
    <row r="9" spans="1:20" ht="11.25" customHeight="1">
      <c r="A9" s="503" t="s">
        <v>430</v>
      </c>
      <c r="B9" s="503"/>
      <c r="C9" s="503" t="s">
        <v>374</v>
      </c>
      <c r="D9" s="503"/>
      <c r="E9" s="503"/>
      <c r="F9" s="503"/>
      <c r="G9" s="503"/>
      <c r="H9" s="503"/>
      <c r="I9" s="503"/>
      <c r="J9" s="503"/>
      <c r="K9" s="503"/>
      <c r="L9" s="531"/>
      <c r="M9" s="531"/>
      <c r="N9" s="531"/>
      <c r="O9" s="532"/>
      <c r="P9" s="532"/>
      <c r="Q9" s="531"/>
      <c r="R9" s="531"/>
      <c r="S9" s="531"/>
      <c r="T9" s="531"/>
    </row>
    <row r="10" spans="1:20" ht="5.25" customHeight="1">
      <c r="A10" s="531"/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2"/>
      <c r="P10" s="532"/>
      <c r="Q10" s="531"/>
      <c r="R10" s="531"/>
      <c r="S10" s="531"/>
      <c r="T10" s="531"/>
    </row>
    <row r="11" spans="1:21" ht="21.75" customHeight="1">
      <c r="A11" s="507" t="s">
        <v>439</v>
      </c>
      <c r="B11" s="508" t="s">
        <v>440</v>
      </c>
      <c r="C11" s="508" t="s">
        <v>441</v>
      </c>
      <c r="D11" s="508" t="s">
        <v>442</v>
      </c>
      <c r="E11" s="508" t="s">
        <v>432</v>
      </c>
      <c r="F11" s="508" t="s">
        <v>443</v>
      </c>
      <c r="G11" s="508" t="s">
        <v>444</v>
      </c>
      <c r="H11" s="508" t="s">
        <v>445</v>
      </c>
      <c r="I11" s="508" t="s">
        <v>433</v>
      </c>
      <c r="J11" s="508" t="s">
        <v>446</v>
      </c>
      <c r="K11" s="508" t="s">
        <v>434</v>
      </c>
      <c r="L11" s="508" t="s">
        <v>447</v>
      </c>
      <c r="M11" s="508" t="s">
        <v>448</v>
      </c>
      <c r="N11" s="508" t="s">
        <v>449</v>
      </c>
      <c r="O11" s="533" t="s">
        <v>450</v>
      </c>
      <c r="P11" s="534" t="s">
        <v>451</v>
      </c>
      <c r="Q11" s="508"/>
      <c r="R11" s="508"/>
      <c r="S11" s="508"/>
      <c r="T11" s="535" t="s">
        <v>452</v>
      </c>
      <c r="U11" s="536"/>
    </row>
    <row r="12" spans="1:21" ht="11.25" customHeight="1">
      <c r="A12" s="511">
        <v>1</v>
      </c>
      <c r="B12" s="512">
        <v>2</v>
      </c>
      <c r="C12" s="512">
        <v>3</v>
      </c>
      <c r="D12" s="512">
        <v>4</v>
      </c>
      <c r="E12" s="512">
        <v>5</v>
      </c>
      <c r="F12" s="512">
        <v>6</v>
      </c>
      <c r="G12" s="512">
        <v>7</v>
      </c>
      <c r="H12" s="512">
        <v>8</v>
      </c>
      <c r="I12" s="512">
        <v>9</v>
      </c>
      <c r="J12" s="512"/>
      <c r="K12" s="512"/>
      <c r="L12" s="512"/>
      <c r="M12" s="512"/>
      <c r="N12" s="512">
        <v>10</v>
      </c>
      <c r="O12" s="537">
        <v>11</v>
      </c>
      <c r="P12" s="538">
        <v>12</v>
      </c>
      <c r="Q12" s="512"/>
      <c r="R12" s="512"/>
      <c r="S12" s="512"/>
      <c r="T12" s="539">
        <v>11</v>
      </c>
      <c r="U12" s="536"/>
    </row>
    <row r="13" spans="1:20" ht="3.75" customHeight="1">
      <c r="A13" s="531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2"/>
      <c r="P13" s="540"/>
      <c r="Q13" s="531"/>
      <c r="R13" s="531"/>
      <c r="S13" s="531"/>
      <c r="T13" s="531"/>
    </row>
    <row r="14" spans="1:16" s="522" customFormat="1" ht="12.75" customHeight="1">
      <c r="A14" s="541"/>
      <c r="B14" s="542" t="s">
        <v>411</v>
      </c>
      <c r="C14" s="541"/>
      <c r="D14" s="541" t="s">
        <v>390</v>
      </c>
      <c r="E14" s="541" t="s">
        <v>453</v>
      </c>
      <c r="F14" s="541"/>
      <c r="G14" s="541"/>
      <c r="H14" s="541"/>
      <c r="I14" s="543">
        <f>I15+I36+I41+I58+I68+I79+I87+I108</f>
        <v>0</v>
      </c>
      <c r="J14" s="541"/>
      <c r="K14" s="544">
        <f>K15+K36+K41+K58+K68+K79+K87+K108</f>
        <v>18.9016</v>
      </c>
      <c r="L14" s="541"/>
      <c r="M14" s="544">
        <f>M15+M36+M41+M58+M68+M79+M87+M108</f>
        <v>3.8811000000000004</v>
      </c>
      <c r="N14" s="541"/>
      <c r="P14" s="519" t="s">
        <v>454</v>
      </c>
    </row>
    <row r="15" spans="2:16" s="522" customFormat="1" ht="12.75" customHeight="1">
      <c r="B15" s="523" t="s">
        <v>411</v>
      </c>
      <c r="D15" s="524" t="s">
        <v>455</v>
      </c>
      <c r="E15" s="524" t="s">
        <v>456</v>
      </c>
      <c r="I15" s="525">
        <f>SUM(I16:I35)</f>
        <v>0</v>
      </c>
      <c r="K15" s="526">
        <f>SUM(K16:K35)</f>
        <v>5.0504999999999995</v>
      </c>
      <c r="M15" s="526">
        <f>SUM(M16:M35)</f>
        <v>3.8811000000000004</v>
      </c>
      <c r="P15" s="524" t="s">
        <v>455</v>
      </c>
    </row>
    <row r="16" spans="1:16" s="397" customFormat="1" ht="13.5" customHeight="1">
      <c r="A16" s="545" t="s">
        <v>455</v>
      </c>
      <c r="B16" s="545" t="s">
        <v>457</v>
      </c>
      <c r="C16" s="545" t="s">
        <v>458</v>
      </c>
      <c r="D16" s="546" t="s">
        <v>459</v>
      </c>
      <c r="E16" s="547" t="s">
        <v>460</v>
      </c>
      <c r="F16" s="545" t="s">
        <v>0</v>
      </c>
      <c r="G16" s="548">
        <v>120.67</v>
      </c>
      <c r="H16" s="549"/>
      <c r="I16" s="549">
        <f aca="true" t="shared" si="0" ref="I16:I35">ROUND(G16*H16,2)</f>
        <v>0</v>
      </c>
      <c r="J16" s="550">
        <v>0</v>
      </c>
      <c r="K16" s="548">
        <f aca="true" t="shared" si="1" ref="K16:K35">G16*J16</f>
        <v>0</v>
      </c>
      <c r="L16" s="550">
        <v>0</v>
      </c>
      <c r="M16" s="548">
        <f aca="true" t="shared" si="2" ref="M16:M35">G16*L16</f>
        <v>0</v>
      </c>
      <c r="N16" s="551">
        <v>21</v>
      </c>
      <c r="O16" s="552">
        <v>4</v>
      </c>
      <c r="P16" s="397" t="s">
        <v>461</v>
      </c>
    </row>
    <row r="17" spans="1:16" s="397" customFormat="1" ht="13.5" customHeight="1">
      <c r="A17" s="545" t="s">
        <v>461</v>
      </c>
      <c r="B17" s="545" t="s">
        <v>457</v>
      </c>
      <c r="C17" s="545" t="s">
        <v>458</v>
      </c>
      <c r="D17" s="546" t="s">
        <v>462</v>
      </c>
      <c r="E17" s="547" t="s">
        <v>463</v>
      </c>
      <c r="F17" s="545" t="s">
        <v>0</v>
      </c>
      <c r="G17" s="548">
        <v>98.93</v>
      </c>
      <c r="H17" s="549"/>
      <c r="I17" s="549">
        <f t="shared" si="0"/>
        <v>0</v>
      </c>
      <c r="J17" s="550">
        <v>0</v>
      </c>
      <c r="K17" s="548">
        <f t="shared" si="1"/>
        <v>0</v>
      </c>
      <c r="L17" s="550">
        <v>0</v>
      </c>
      <c r="M17" s="548">
        <f t="shared" si="2"/>
        <v>0</v>
      </c>
      <c r="N17" s="551">
        <v>21</v>
      </c>
      <c r="O17" s="552">
        <v>4</v>
      </c>
      <c r="P17" s="397" t="s">
        <v>461</v>
      </c>
    </row>
    <row r="18" spans="1:16" s="397" customFormat="1" ht="13.5" customHeight="1">
      <c r="A18" s="545" t="s">
        <v>464</v>
      </c>
      <c r="B18" s="545" t="s">
        <v>457</v>
      </c>
      <c r="C18" s="545" t="s">
        <v>458</v>
      </c>
      <c r="D18" s="546" t="s">
        <v>465</v>
      </c>
      <c r="E18" s="547" t="s">
        <v>466</v>
      </c>
      <c r="F18" s="545" t="s">
        <v>0</v>
      </c>
      <c r="G18" s="548">
        <v>98.93</v>
      </c>
      <c r="H18" s="549"/>
      <c r="I18" s="549">
        <f t="shared" si="0"/>
        <v>0</v>
      </c>
      <c r="J18" s="550">
        <v>0</v>
      </c>
      <c r="K18" s="548">
        <f t="shared" si="1"/>
        <v>0</v>
      </c>
      <c r="L18" s="550">
        <v>0</v>
      </c>
      <c r="M18" s="548">
        <f t="shared" si="2"/>
        <v>0</v>
      </c>
      <c r="N18" s="551">
        <v>21</v>
      </c>
      <c r="O18" s="552">
        <v>4</v>
      </c>
      <c r="P18" s="397" t="s">
        <v>461</v>
      </c>
    </row>
    <row r="19" spans="1:16" s="397" customFormat="1" ht="13.5" customHeight="1">
      <c r="A19" s="545" t="s">
        <v>467</v>
      </c>
      <c r="B19" s="545" t="s">
        <v>457</v>
      </c>
      <c r="C19" s="545" t="s">
        <v>458</v>
      </c>
      <c r="D19" s="546" t="s">
        <v>468</v>
      </c>
      <c r="E19" s="547" t="s">
        <v>469</v>
      </c>
      <c r="F19" s="545" t="s">
        <v>0</v>
      </c>
      <c r="G19" s="548">
        <v>98.93</v>
      </c>
      <c r="H19" s="549"/>
      <c r="I19" s="549">
        <f t="shared" si="0"/>
        <v>0</v>
      </c>
      <c r="J19" s="550">
        <v>0</v>
      </c>
      <c r="K19" s="548">
        <f t="shared" si="1"/>
        <v>0</v>
      </c>
      <c r="L19" s="550">
        <v>0</v>
      </c>
      <c r="M19" s="548">
        <f t="shared" si="2"/>
        <v>0</v>
      </c>
      <c r="N19" s="551">
        <v>21</v>
      </c>
      <c r="O19" s="552">
        <v>4</v>
      </c>
      <c r="P19" s="397" t="s">
        <v>461</v>
      </c>
    </row>
    <row r="20" spans="1:16" s="397" customFormat="1" ht="24" customHeight="1">
      <c r="A20" s="545" t="s">
        <v>470</v>
      </c>
      <c r="B20" s="545" t="s">
        <v>457</v>
      </c>
      <c r="C20" s="545" t="s">
        <v>471</v>
      </c>
      <c r="D20" s="546" t="s">
        <v>472</v>
      </c>
      <c r="E20" s="547" t="s">
        <v>473</v>
      </c>
      <c r="F20" s="545" t="s">
        <v>0</v>
      </c>
      <c r="G20" s="548">
        <v>6</v>
      </c>
      <c r="H20" s="549"/>
      <c r="I20" s="549">
        <f t="shared" si="0"/>
        <v>0</v>
      </c>
      <c r="J20" s="550">
        <v>0</v>
      </c>
      <c r="K20" s="548">
        <f t="shared" si="1"/>
        <v>0</v>
      </c>
      <c r="L20" s="550">
        <v>0</v>
      </c>
      <c r="M20" s="548">
        <f t="shared" si="2"/>
        <v>0</v>
      </c>
      <c r="N20" s="551">
        <v>21</v>
      </c>
      <c r="O20" s="552">
        <v>4</v>
      </c>
      <c r="P20" s="397" t="s">
        <v>461</v>
      </c>
    </row>
    <row r="21" spans="1:16" s="397" customFormat="1" ht="13.5" customHeight="1">
      <c r="A21" s="545" t="s">
        <v>474</v>
      </c>
      <c r="B21" s="545" t="s">
        <v>457</v>
      </c>
      <c r="C21" s="545" t="s">
        <v>475</v>
      </c>
      <c r="D21" s="546" t="s">
        <v>476</v>
      </c>
      <c r="E21" s="547" t="s">
        <v>477</v>
      </c>
      <c r="F21" s="545" t="s">
        <v>1</v>
      </c>
      <c r="G21" s="548">
        <v>321.74</v>
      </c>
      <c r="H21" s="549"/>
      <c r="I21" s="549">
        <f t="shared" si="0"/>
        <v>0</v>
      </c>
      <c r="J21" s="550">
        <v>0</v>
      </c>
      <c r="K21" s="548">
        <f t="shared" si="1"/>
        <v>0</v>
      </c>
      <c r="L21" s="550">
        <v>0</v>
      </c>
      <c r="M21" s="548">
        <f t="shared" si="2"/>
        <v>0</v>
      </c>
      <c r="N21" s="551">
        <v>21</v>
      </c>
      <c r="O21" s="552">
        <v>4</v>
      </c>
      <c r="P21" s="397" t="s">
        <v>461</v>
      </c>
    </row>
    <row r="22" spans="1:16" s="397" customFormat="1" ht="13.5" customHeight="1">
      <c r="A22" s="545" t="s">
        <v>478</v>
      </c>
      <c r="B22" s="545" t="s">
        <v>457</v>
      </c>
      <c r="C22" s="545" t="s">
        <v>458</v>
      </c>
      <c r="D22" s="546" t="s">
        <v>479</v>
      </c>
      <c r="E22" s="547" t="s">
        <v>480</v>
      </c>
      <c r="F22" s="545" t="s">
        <v>1</v>
      </c>
      <c r="G22" s="548">
        <v>321.74</v>
      </c>
      <c r="H22" s="549"/>
      <c r="I22" s="549">
        <f t="shared" si="0"/>
        <v>0</v>
      </c>
      <c r="J22" s="550">
        <v>0</v>
      </c>
      <c r="K22" s="548">
        <f t="shared" si="1"/>
        <v>0</v>
      </c>
      <c r="L22" s="550">
        <v>0</v>
      </c>
      <c r="M22" s="548">
        <f t="shared" si="2"/>
        <v>0</v>
      </c>
      <c r="N22" s="551">
        <v>21</v>
      </c>
      <c r="O22" s="552">
        <v>4</v>
      </c>
      <c r="P22" s="397" t="s">
        <v>461</v>
      </c>
    </row>
    <row r="23" spans="1:16" s="397" customFormat="1" ht="13.5" customHeight="1">
      <c r="A23" s="553" t="s">
        <v>481</v>
      </c>
      <c r="B23" s="553" t="s">
        <v>482</v>
      </c>
      <c r="C23" s="553" t="s">
        <v>483</v>
      </c>
      <c r="D23" s="554" t="s">
        <v>484</v>
      </c>
      <c r="E23" s="555" t="s">
        <v>485</v>
      </c>
      <c r="F23" s="553" t="s">
        <v>0</v>
      </c>
      <c r="G23" s="556">
        <v>47.21</v>
      </c>
      <c r="H23" s="557"/>
      <c r="I23" s="557">
        <f t="shared" si="0"/>
        <v>0</v>
      </c>
      <c r="J23" s="558">
        <v>0</v>
      </c>
      <c r="K23" s="556">
        <f t="shared" si="1"/>
        <v>0</v>
      </c>
      <c r="L23" s="558">
        <v>0</v>
      </c>
      <c r="M23" s="556">
        <f t="shared" si="2"/>
        <v>0</v>
      </c>
      <c r="N23" s="559">
        <v>21</v>
      </c>
      <c r="O23" s="560">
        <v>8</v>
      </c>
      <c r="P23" s="561" t="s">
        <v>461</v>
      </c>
    </row>
    <row r="24" spans="1:16" s="397" customFormat="1" ht="13.5" customHeight="1">
      <c r="A24" s="545" t="s">
        <v>486</v>
      </c>
      <c r="B24" s="545" t="s">
        <v>457</v>
      </c>
      <c r="C24" s="545" t="s">
        <v>458</v>
      </c>
      <c r="D24" s="546" t="s">
        <v>487</v>
      </c>
      <c r="E24" s="547" t="s">
        <v>488</v>
      </c>
      <c r="F24" s="545" t="s">
        <v>1</v>
      </c>
      <c r="G24" s="548">
        <v>321.74</v>
      </c>
      <c r="H24" s="549"/>
      <c r="I24" s="549">
        <f t="shared" si="0"/>
        <v>0</v>
      </c>
      <c r="J24" s="550">
        <v>0</v>
      </c>
      <c r="K24" s="548">
        <f t="shared" si="1"/>
        <v>0</v>
      </c>
      <c r="L24" s="550">
        <v>0</v>
      </c>
      <c r="M24" s="548">
        <f t="shared" si="2"/>
        <v>0</v>
      </c>
      <c r="N24" s="551">
        <v>21</v>
      </c>
      <c r="O24" s="552">
        <v>4</v>
      </c>
      <c r="P24" s="397" t="s">
        <v>461</v>
      </c>
    </row>
    <row r="25" spans="1:16" s="397" customFormat="1" ht="13.5" customHeight="1">
      <c r="A25" s="553" t="s">
        <v>489</v>
      </c>
      <c r="B25" s="553" t="s">
        <v>482</v>
      </c>
      <c r="C25" s="553" t="s">
        <v>483</v>
      </c>
      <c r="D25" s="554" t="s">
        <v>490</v>
      </c>
      <c r="E25" s="555" t="s">
        <v>491</v>
      </c>
      <c r="F25" s="553" t="s">
        <v>0</v>
      </c>
      <c r="G25" s="556">
        <v>50.39</v>
      </c>
      <c r="H25" s="557"/>
      <c r="I25" s="557">
        <f t="shared" si="0"/>
        <v>0</v>
      </c>
      <c r="J25" s="558">
        <v>0</v>
      </c>
      <c r="K25" s="556">
        <f t="shared" si="1"/>
        <v>0</v>
      </c>
      <c r="L25" s="558">
        <v>0</v>
      </c>
      <c r="M25" s="556">
        <f t="shared" si="2"/>
        <v>0</v>
      </c>
      <c r="N25" s="559">
        <v>21</v>
      </c>
      <c r="O25" s="560">
        <v>8</v>
      </c>
      <c r="P25" s="561" t="s">
        <v>461</v>
      </c>
    </row>
    <row r="26" spans="1:16" s="397" customFormat="1" ht="24" customHeight="1">
      <c r="A26" s="545" t="s">
        <v>492</v>
      </c>
      <c r="B26" s="545" t="s">
        <v>457</v>
      </c>
      <c r="C26" s="545" t="s">
        <v>471</v>
      </c>
      <c r="D26" s="546" t="s">
        <v>493</v>
      </c>
      <c r="E26" s="547" t="s">
        <v>494</v>
      </c>
      <c r="F26" s="545" t="s">
        <v>1</v>
      </c>
      <c r="G26" s="548">
        <v>321.74</v>
      </c>
      <c r="H26" s="549"/>
      <c r="I26" s="549">
        <f t="shared" si="0"/>
        <v>0</v>
      </c>
      <c r="J26" s="550">
        <v>0</v>
      </c>
      <c r="K26" s="548">
        <f t="shared" si="1"/>
        <v>0</v>
      </c>
      <c r="L26" s="550">
        <v>0</v>
      </c>
      <c r="M26" s="548">
        <f t="shared" si="2"/>
        <v>0</v>
      </c>
      <c r="N26" s="551">
        <v>21</v>
      </c>
      <c r="O26" s="552">
        <v>4</v>
      </c>
      <c r="P26" s="397" t="s">
        <v>461</v>
      </c>
    </row>
    <row r="27" spans="1:16" s="397" customFormat="1" ht="13.5" customHeight="1">
      <c r="A27" s="545" t="s">
        <v>495</v>
      </c>
      <c r="B27" s="545" t="s">
        <v>457</v>
      </c>
      <c r="C27" s="545" t="s">
        <v>471</v>
      </c>
      <c r="D27" s="546" t="s">
        <v>496</v>
      </c>
      <c r="E27" s="547" t="s">
        <v>497</v>
      </c>
      <c r="F27" s="545" t="s">
        <v>1</v>
      </c>
      <c r="G27" s="548">
        <v>87.64</v>
      </c>
      <c r="H27" s="549"/>
      <c r="I27" s="549">
        <f t="shared" si="0"/>
        <v>0</v>
      </c>
      <c r="J27" s="550">
        <v>0</v>
      </c>
      <c r="K27" s="548">
        <f t="shared" si="1"/>
        <v>0</v>
      </c>
      <c r="L27" s="550">
        <v>0</v>
      </c>
      <c r="M27" s="548">
        <f t="shared" si="2"/>
        <v>0</v>
      </c>
      <c r="N27" s="551">
        <v>21</v>
      </c>
      <c r="O27" s="552">
        <v>4</v>
      </c>
      <c r="P27" s="397" t="s">
        <v>461</v>
      </c>
    </row>
    <row r="28" spans="1:16" s="397" customFormat="1" ht="13.5" customHeight="1">
      <c r="A28" s="545" t="s">
        <v>498</v>
      </c>
      <c r="B28" s="545" t="s">
        <v>457</v>
      </c>
      <c r="C28" s="545" t="s">
        <v>471</v>
      </c>
      <c r="D28" s="546" t="s">
        <v>499</v>
      </c>
      <c r="E28" s="547" t="s">
        <v>500</v>
      </c>
      <c r="F28" s="545" t="s">
        <v>1</v>
      </c>
      <c r="G28" s="548">
        <v>224.2</v>
      </c>
      <c r="H28" s="549"/>
      <c r="I28" s="549">
        <f t="shared" si="0"/>
        <v>0</v>
      </c>
      <c r="J28" s="550">
        <v>0</v>
      </c>
      <c r="K28" s="548">
        <f t="shared" si="1"/>
        <v>0</v>
      </c>
      <c r="L28" s="550">
        <v>0</v>
      </c>
      <c r="M28" s="548">
        <f t="shared" si="2"/>
        <v>0</v>
      </c>
      <c r="N28" s="551">
        <v>21</v>
      </c>
      <c r="O28" s="552">
        <v>4</v>
      </c>
      <c r="P28" s="397" t="s">
        <v>461</v>
      </c>
    </row>
    <row r="29" spans="1:16" s="397" customFormat="1" ht="13.5" customHeight="1">
      <c r="A29" s="553" t="s">
        <v>501</v>
      </c>
      <c r="B29" s="553" t="s">
        <v>482</v>
      </c>
      <c r="C29" s="553" t="s">
        <v>483</v>
      </c>
      <c r="D29" s="554" t="s">
        <v>502</v>
      </c>
      <c r="E29" s="555" t="s">
        <v>503</v>
      </c>
      <c r="F29" s="553" t="s">
        <v>0</v>
      </c>
      <c r="G29" s="556">
        <v>6.63</v>
      </c>
      <c r="H29" s="557"/>
      <c r="I29" s="557">
        <f t="shared" si="0"/>
        <v>0</v>
      </c>
      <c r="J29" s="558">
        <v>0</v>
      </c>
      <c r="K29" s="556">
        <f t="shared" si="1"/>
        <v>0</v>
      </c>
      <c r="L29" s="558">
        <v>0</v>
      </c>
      <c r="M29" s="556">
        <f t="shared" si="2"/>
        <v>0</v>
      </c>
      <c r="N29" s="559">
        <v>21</v>
      </c>
      <c r="O29" s="560">
        <v>8</v>
      </c>
      <c r="P29" s="561" t="s">
        <v>461</v>
      </c>
    </row>
    <row r="30" spans="1:16" s="397" customFormat="1" ht="13.5" customHeight="1">
      <c r="A30" s="553" t="s">
        <v>504</v>
      </c>
      <c r="B30" s="553" t="s">
        <v>482</v>
      </c>
      <c r="C30" s="553" t="s">
        <v>483</v>
      </c>
      <c r="D30" s="554" t="s">
        <v>505</v>
      </c>
      <c r="E30" s="555" t="s">
        <v>506</v>
      </c>
      <c r="F30" s="553" t="s">
        <v>0</v>
      </c>
      <c r="G30" s="556">
        <v>17.94</v>
      </c>
      <c r="H30" s="557"/>
      <c r="I30" s="557">
        <f t="shared" si="0"/>
        <v>0</v>
      </c>
      <c r="J30" s="558">
        <v>0</v>
      </c>
      <c r="K30" s="556">
        <f t="shared" si="1"/>
        <v>0</v>
      </c>
      <c r="L30" s="558">
        <v>0</v>
      </c>
      <c r="M30" s="556">
        <f t="shared" si="2"/>
        <v>0</v>
      </c>
      <c r="N30" s="559">
        <v>21</v>
      </c>
      <c r="O30" s="560">
        <v>8</v>
      </c>
      <c r="P30" s="561" t="s">
        <v>461</v>
      </c>
    </row>
    <row r="31" spans="1:16" s="397" customFormat="1" ht="13.5" customHeight="1">
      <c r="A31" s="545" t="s">
        <v>507</v>
      </c>
      <c r="B31" s="545" t="s">
        <v>457</v>
      </c>
      <c r="C31" s="545" t="s">
        <v>475</v>
      </c>
      <c r="D31" s="546" t="s">
        <v>508</v>
      </c>
      <c r="E31" s="547" t="s">
        <v>509</v>
      </c>
      <c r="F31" s="545" t="s">
        <v>1</v>
      </c>
      <c r="G31" s="548">
        <v>321.74</v>
      </c>
      <c r="H31" s="549"/>
      <c r="I31" s="549">
        <f t="shared" si="0"/>
        <v>0</v>
      </c>
      <c r="J31" s="550">
        <v>0</v>
      </c>
      <c r="K31" s="548">
        <f t="shared" si="1"/>
        <v>0</v>
      </c>
      <c r="L31" s="550">
        <v>0</v>
      </c>
      <c r="M31" s="548">
        <f t="shared" si="2"/>
        <v>0</v>
      </c>
      <c r="N31" s="551">
        <v>21</v>
      </c>
      <c r="O31" s="552">
        <v>4</v>
      </c>
      <c r="P31" s="397" t="s">
        <v>461</v>
      </c>
    </row>
    <row r="32" spans="1:16" s="397" customFormat="1" ht="13.5" customHeight="1">
      <c r="A32" s="545" t="s">
        <v>510</v>
      </c>
      <c r="B32" s="545" t="s">
        <v>457</v>
      </c>
      <c r="C32" s="545" t="s">
        <v>475</v>
      </c>
      <c r="D32" s="546" t="s">
        <v>511</v>
      </c>
      <c r="E32" s="547" t="s">
        <v>512</v>
      </c>
      <c r="F32" s="545" t="s">
        <v>0</v>
      </c>
      <c r="G32" s="548">
        <v>8.3</v>
      </c>
      <c r="H32" s="549"/>
      <c r="I32" s="549">
        <f t="shared" si="0"/>
        <v>0</v>
      </c>
      <c r="J32" s="550">
        <v>0</v>
      </c>
      <c r="K32" s="548">
        <f t="shared" si="1"/>
        <v>0</v>
      </c>
      <c r="L32" s="550">
        <v>0</v>
      </c>
      <c r="M32" s="548">
        <f t="shared" si="2"/>
        <v>0</v>
      </c>
      <c r="N32" s="551">
        <v>21</v>
      </c>
      <c r="O32" s="552">
        <v>4</v>
      </c>
      <c r="P32" s="397" t="s">
        <v>461</v>
      </c>
    </row>
    <row r="33" spans="1:16" s="397" customFormat="1" ht="13.5" customHeight="1">
      <c r="A33" s="545" t="s">
        <v>513</v>
      </c>
      <c r="B33" s="545" t="s">
        <v>457</v>
      </c>
      <c r="C33" s="545" t="s">
        <v>514</v>
      </c>
      <c r="D33" s="546" t="s">
        <v>515</v>
      </c>
      <c r="E33" s="547" t="s">
        <v>516</v>
      </c>
      <c r="F33" s="545" t="s">
        <v>1</v>
      </c>
      <c r="G33" s="548">
        <v>15.22</v>
      </c>
      <c r="H33" s="549"/>
      <c r="I33" s="549">
        <f t="shared" si="0"/>
        <v>0</v>
      </c>
      <c r="J33" s="550">
        <v>0</v>
      </c>
      <c r="K33" s="548">
        <f t="shared" si="1"/>
        <v>0</v>
      </c>
      <c r="L33" s="550">
        <v>0.255</v>
      </c>
      <c r="M33" s="548">
        <f t="shared" si="2"/>
        <v>3.8811000000000004</v>
      </c>
      <c r="N33" s="551">
        <v>21</v>
      </c>
      <c r="O33" s="552">
        <v>4</v>
      </c>
      <c r="P33" s="397" t="s">
        <v>461</v>
      </c>
    </row>
    <row r="34" spans="1:16" s="397" customFormat="1" ht="13.5" customHeight="1">
      <c r="A34" s="545" t="s">
        <v>517</v>
      </c>
      <c r="B34" s="545" t="s">
        <v>457</v>
      </c>
      <c r="C34" s="545" t="s">
        <v>514</v>
      </c>
      <c r="D34" s="546" t="s">
        <v>518</v>
      </c>
      <c r="E34" s="547" t="s">
        <v>519</v>
      </c>
      <c r="F34" s="545" t="s">
        <v>2</v>
      </c>
      <c r="G34" s="548">
        <v>29</v>
      </c>
      <c r="H34" s="549"/>
      <c r="I34" s="549">
        <f t="shared" si="0"/>
        <v>0</v>
      </c>
      <c r="J34" s="550">
        <v>0.1295</v>
      </c>
      <c r="K34" s="548">
        <f t="shared" si="1"/>
        <v>3.7555</v>
      </c>
      <c r="L34" s="550">
        <v>0</v>
      </c>
      <c r="M34" s="548">
        <f t="shared" si="2"/>
        <v>0</v>
      </c>
      <c r="N34" s="551">
        <v>21</v>
      </c>
      <c r="O34" s="552">
        <v>4</v>
      </c>
      <c r="P34" s="397" t="s">
        <v>461</v>
      </c>
    </row>
    <row r="35" spans="1:16" s="397" customFormat="1" ht="13.5" customHeight="1">
      <c r="A35" s="545" t="s">
        <v>520</v>
      </c>
      <c r="B35" s="545" t="s">
        <v>457</v>
      </c>
      <c r="C35" s="545" t="s">
        <v>514</v>
      </c>
      <c r="D35" s="546" t="s">
        <v>521</v>
      </c>
      <c r="E35" s="547" t="s">
        <v>522</v>
      </c>
      <c r="F35" s="545" t="s">
        <v>523</v>
      </c>
      <c r="G35" s="548">
        <v>10</v>
      </c>
      <c r="H35" s="549"/>
      <c r="I35" s="549">
        <f t="shared" si="0"/>
        <v>0</v>
      </c>
      <c r="J35" s="550">
        <v>0.1295</v>
      </c>
      <c r="K35" s="548">
        <f t="shared" si="1"/>
        <v>1.295</v>
      </c>
      <c r="L35" s="550">
        <v>0</v>
      </c>
      <c r="M35" s="548">
        <f t="shared" si="2"/>
        <v>0</v>
      </c>
      <c r="N35" s="551">
        <v>21</v>
      </c>
      <c r="O35" s="552">
        <v>4</v>
      </c>
      <c r="P35" s="397" t="s">
        <v>461</v>
      </c>
    </row>
    <row r="36" spans="2:16" s="522" customFormat="1" ht="12.75" customHeight="1">
      <c r="B36" s="523" t="s">
        <v>411</v>
      </c>
      <c r="D36" s="524" t="s">
        <v>524</v>
      </c>
      <c r="E36" s="524" t="s">
        <v>525</v>
      </c>
      <c r="I36" s="525">
        <f>SUM(I37:I40)</f>
        <v>0</v>
      </c>
      <c r="K36" s="526">
        <f>SUM(K37:K40)</f>
        <v>0</v>
      </c>
      <c r="M36" s="526">
        <f>SUM(M37:M40)</f>
        <v>0</v>
      </c>
      <c r="P36" s="524" t="s">
        <v>455</v>
      </c>
    </row>
    <row r="37" spans="1:16" s="397" customFormat="1" ht="24" customHeight="1">
      <c r="A37" s="545" t="s">
        <v>526</v>
      </c>
      <c r="B37" s="545" t="s">
        <v>457</v>
      </c>
      <c r="C37" s="545" t="s">
        <v>471</v>
      </c>
      <c r="D37" s="546" t="s">
        <v>527</v>
      </c>
      <c r="E37" s="547" t="s">
        <v>528</v>
      </c>
      <c r="F37" s="545" t="s">
        <v>529</v>
      </c>
      <c r="G37" s="548">
        <v>204</v>
      </c>
      <c r="H37" s="549"/>
      <c r="I37" s="549">
        <f>ROUND(G37*H37,2)</f>
        <v>0</v>
      </c>
      <c r="J37" s="550">
        <v>0</v>
      </c>
      <c r="K37" s="548">
        <f>G37*J37</f>
        <v>0</v>
      </c>
      <c r="L37" s="550">
        <v>0</v>
      </c>
      <c r="M37" s="548">
        <f>G37*L37</f>
        <v>0</v>
      </c>
      <c r="N37" s="551">
        <v>21</v>
      </c>
      <c r="O37" s="552">
        <v>4</v>
      </c>
      <c r="P37" s="397" t="s">
        <v>461</v>
      </c>
    </row>
    <row r="38" spans="1:16" s="397" customFormat="1" ht="13.5" customHeight="1">
      <c r="A38" s="545" t="s">
        <v>530</v>
      </c>
      <c r="B38" s="545" t="s">
        <v>457</v>
      </c>
      <c r="C38" s="545" t="s">
        <v>471</v>
      </c>
      <c r="D38" s="546" t="s">
        <v>531</v>
      </c>
      <c r="E38" s="547" t="s">
        <v>532</v>
      </c>
      <c r="F38" s="545" t="s">
        <v>529</v>
      </c>
      <c r="G38" s="548">
        <v>204</v>
      </c>
      <c r="H38" s="549"/>
      <c r="I38" s="549">
        <f>ROUND(G38*H38,2)</f>
        <v>0</v>
      </c>
      <c r="J38" s="550">
        <v>0</v>
      </c>
      <c r="K38" s="548">
        <f>G38*J38</f>
        <v>0</v>
      </c>
      <c r="L38" s="550">
        <v>0</v>
      </c>
      <c r="M38" s="548">
        <f>G38*L38</f>
        <v>0</v>
      </c>
      <c r="N38" s="551">
        <v>21</v>
      </c>
      <c r="O38" s="552">
        <v>4</v>
      </c>
      <c r="P38" s="397" t="s">
        <v>461</v>
      </c>
    </row>
    <row r="39" spans="1:16" s="397" customFormat="1" ht="13.5" customHeight="1">
      <c r="A39" s="553" t="s">
        <v>533</v>
      </c>
      <c r="B39" s="553" t="s">
        <v>482</v>
      </c>
      <c r="C39" s="553" t="s">
        <v>483</v>
      </c>
      <c r="D39" s="554" t="s">
        <v>534</v>
      </c>
      <c r="E39" s="555" t="s">
        <v>535</v>
      </c>
      <c r="F39" s="553" t="s">
        <v>3</v>
      </c>
      <c r="G39" s="556">
        <v>51</v>
      </c>
      <c r="H39" s="557"/>
      <c r="I39" s="557">
        <f>ROUND(G39*H39,2)</f>
        <v>0</v>
      </c>
      <c r="J39" s="558">
        <v>0</v>
      </c>
      <c r="K39" s="556">
        <f>G39*J39</f>
        <v>0</v>
      </c>
      <c r="L39" s="558">
        <v>0</v>
      </c>
      <c r="M39" s="556">
        <f>G39*L39</f>
        <v>0</v>
      </c>
      <c r="N39" s="559">
        <v>21</v>
      </c>
      <c r="O39" s="560">
        <v>8</v>
      </c>
      <c r="P39" s="561" t="s">
        <v>461</v>
      </c>
    </row>
    <row r="40" spans="1:16" s="397" customFormat="1" ht="13.5" customHeight="1">
      <c r="A40" s="553" t="s">
        <v>536</v>
      </c>
      <c r="B40" s="553" t="s">
        <v>482</v>
      </c>
      <c r="C40" s="553" t="s">
        <v>483</v>
      </c>
      <c r="D40" s="554" t="s">
        <v>537</v>
      </c>
      <c r="E40" s="555" t="s">
        <v>538</v>
      </c>
      <c r="F40" s="553" t="s">
        <v>3</v>
      </c>
      <c r="G40" s="556">
        <v>153</v>
      </c>
      <c r="H40" s="557"/>
      <c r="I40" s="557">
        <f>ROUND(G40*H40,2)</f>
        <v>0</v>
      </c>
      <c r="J40" s="558">
        <v>0</v>
      </c>
      <c r="K40" s="556">
        <f>G40*J40</f>
        <v>0</v>
      </c>
      <c r="L40" s="558">
        <v>0</v>
      </c>
      <c r="M40" s="556">
        <f>G40*L40</f>
        <v>0</v>
      </c>
      <c r="N40" s="559">
        <v>21</v>
      </c>
      <c r="O40" s="560">
        <v>8</v>
      </c>
      <c r="P40" s="561" t="s">
        <v>461</v>
      </c>
    </row>
    <row r="41" spans="2:16" s="522" customFormat="1" ht="12.75" customHeight="1">
      <c r="B41" s="523" t="s">
        <v>411</v>
      </c>
      <c r="D41" s="524" t="s">
        <v>539</v>
      </c>
      <c r="E41" s="524" t="s">
        <v>540</v>
      </c>
      <c r="I41" s="525">
        <f>SUM(I42:I57)</f>
        <v>0</v>
      </c>
      <c r="K41" s="526">
        <f>SUM(K42:K57)</f>
        <v>8.71</v>
      </c>
      <c r="M41" s="526">
        <f>SUM(M42:M57)</f>
        <v>0</v>
      </c>
      <c r="P41" s="524" t="s">
        <v>455</v>
      </c>
    </row>
    <row r="42" spans="1:16" s="397" customFormat="1" ht="24" customHeight="1">
      <c r="A42" s="545" t="s">
        <v>541</v>
      </c>
      <c r="B42" s="545" t="s">
        <v>457</v>
      </c>
      <c r="C42" s="545" t="s">
        <v>471</v>
      </c>
      <c r="D42" s="546" t="s">
        <v>527</v>
      </c>
      <c r="E42" s="547" t="s">
        <v>528</v>
      </c>
      <c r="F42" s="545" t="s">
        <v>529</v>
      </c>
      <c r="G42" s="548">
        <v>1741</v>
      </c>
      <c r="H42" s="549"/>
      <c r="I42" s="549">
        <f aca="true" t="shared" si="3" ref="I42:I57">ROUND(G42*H42,2)</f>
        <v>0</v>
      </c>
      <c r="J42" s="550">
        <v>0</v>
      </c>
      <c r="K42" s="548">
        <f aca="true" t="shared" si="4" ref="K42:K57">G42*J42</f>
        <v>0</v>
      </c>
      <c r="L42" s="550">
        <v>0</v>
      </c>
      <c r="M42" s="548">
        <f aca="true" t="shared" si="5" ref="M42:M57">G42*L42</f>
        <v>0</v>
      </c>
      <c r="N42" s="551">
        <v>21</v>
      </c>
      <c r="O42" s="552">
        <v>4</v>
      </c>
      <c r="P42" s="397" t="s">
        <v>461</v>
      </c>
    </row>
    <row r="43" spans="1:16" s="397" customFormat="1" ht="13.5" customHeight="1">
      <c r="A43" s="545" t="s">
        <v>542</v>
      </c>
      <c r="B43" s="545" t="s">
        <v>457</v>
      </c>
      <c r="C43" s="545" t="s">
        <v>471</v>
      </c>
      <c r="D43" s="546" t="s">
        <v>543</v>
      </c>
      <c r="E43" s="547" t="s">
        <v>544</v>
      </c>
      <c r="F43" s="545" t="s">
        <v>529</v>
      </c>
      <c r="G43" s="548">
        <v>1741</v>
      </c>
      <c r="H43" s="549"/>
      <c r="I43" s="549">
        <f t="shared" si="3"/>
        <v>0</v>
      </c>
      <c r="J43" s="550">
        <v>0</v>
      </c>
      <c r="K43" s="548">
        <f t="shared" si="4"/>
        <v>0</v>
      </c>
      <c r="L43" s="550">
        <v>0</v>
      </c>
      <c r="M43" s="548">
        <f t="shared" si="5"/>
        <v>0</v>
      </c>
      <c r="N43" s="551">
        <v>21</v>
      </c>
      <c r="O43" s="552">
        <v>4</v>
      </c>
      <c r="P43" s="397" t="s">
        <v>461</v>
      </c>
    </row>
    <row r="44" spans="1:16" s="397" customFormat="1" ht="13.5" customHeight="1">
      <c r="A44" s="545" t="s">
        <v>545</v>
      </c>
      <c r="B44" s="545" t="s">
        <v>457</v>
      </c>
      <c r="C44" s="545" t="s">
        <v>471</v>
      </c>
      <c r="D44" s="546" t="s">
        <v>546</v>
      </c>
      <c r="E44" s="547" t="s">
        <v>547</v>
      </c>
      <c r="F44" s="545" t="s">
        <v>3</v>
      </c>
      <c r="G44" s="548">
        <v>1741</v>
      </c>
      <c r="H44" s="549"/>
      <c r="I44" s="549">
        <f t="shared" si="3"/>
        <v>0</v>
      </c>
      <c r="J44" s="550">
        <v>0</v>
      </c>
      <c r="K44" s="548">
        <f t="shared" si="4"/>
        <v>0</v>
      </c>
      <c r="L44" s="550">
        <v>0</v>
      </c>
      <c r="M44" s="548">
        <f t="shared" si="5"/>
        <v>0</v>
      </c>
      <c r="N44" s="551">
        <v>21</v>
      </c>
      <c r="O44" s="552">
        <v>4</v>
      </c>
      <c r="P44" s="397" t="s">
        <v>461</v>
      </c>
    </row>
    <row r="45" spans="1:16" s="397" customFormat="1" ht="13.5" customHeight="1">
      <c r="A45" s="545" t="s">
        <v>548</v>
      </c>
      <c r="B45" s="545" t="s">
        <v>457</v>
      </c>
      <c r="C45" s="545" t="s">
        <v>471</v>
      </c>
      <c r="D45" s="546" t="s">
        <v>549</v>
      </c>
      <c r="E45" s="547" t="s">
        <v>550</v>
      </c>
      <c r="F45" s="545" t="s">
        <v>0</v>
      </c>
      <c r="G45" s="548">
        <v>8.71</v>
      </c>
      <c r="H45" s="549"/>
      <c r="I45" s="549">
        <f t="shared" si="3"/>
        <v>0</v>
      </c>
      <c r="J45" s="550">
        <v>0</v>
      </c>
      <c r="K45" s="548">
        <f t="shared" si="4"/>
        <v>0</v>
      </c>
      <c r="L45" s="550">
        <v>0</v>
      </c>
      <c r="M45" s="548">
        <f t="shared" si="5"/>
        <v>0</v>
      </c>
      <c r="N45" s="551">
        <v>21</v>
      </c>
      <c r="O45" s="552">
        <v>4</v>
      </c>
      <c r="P45" s="397" t="s">
        <v>461</v>
      </c>
    </row>
    <row r="46" spans="1:16" s="397" customFormat="1" ht="13.5" customHeight="1">
      <c r="A46" s="553" t="s">
        <v>551</v>
      </c>
      <c r="B46" s="553" t="s">
        <v>482</v>
      </c>
      <c r="C46" s="553" t="s">
        <v>483</v>
      </c>
      <c r="D46" s="554" t="s">
        <v>552</v>
      </c>
      <c r="E46" s="555" t="s">
        <v>553</v>
      </c>
      <c r="F46" s="553" t="s">
        <v>0</v>
      </c>
      <c r="G46" s="556">
        <v>8.71</v>
      </c>
      <c r="H46" s="557"/>
      <c r="I46" s="557">
        <f t="shared" si="3"/>
        <v>0</v>
      </c>
      <c r="J46" s="558">
        <v>1</v>
      </c>
      <c r="K46" s="556">
        <f t="shared" si="4"/>
        <v>8.71</v>
      </c>
      <c r="L46" s="558">
        <v>0</v>
      </c>
      <c r="M46" s="556">
        <f t="shared" si="5"/>
        <v>0</v>
      </c>
      <c r="N46" s="559">
        <v>21</v>
      </c>
      <c r="O46" s="560">
        <v>8</v>
      </c>
      <c r="P46" s="561" t="s">
        <v>461</v>
      </c>
    </row>
    <row r="47" spans="1:16" s="397" customFormat="1" ht="13.5" customHeight="1">
      <c r="A47" s="545" t="s">
        <v>554</v>
      </c>
      <c r="B47" s="545" t="s">
        <v>457</v>
      </c>
      <c r="C47" s="545" t="s">
        <v>475</v>
      </c>
      <c r="D47" s="546" t="s">
        <v>555</v>
      </c>
      <c r="E47" s="547" t="s">
        <v>556</v>
      </c>
      <c r="F47" s="545" t="s">
        <v>3</v>
      </c>
      <c r="G47" s="548">
        <v>1741</v>
      </c>
      <c r="H47" s="549"/>
      <c r="I47" s="549">
        <f t="shared" si="3"/>
        <v>0</v>
      </c>
      <c r="J47" s="550">
        <v>0</v>
      </c>
      <c r="K47" s="548">
        <f t="shared" si="4"/>
        <v>0</v>
      </c>
      <c r="L47" s="550">
        <v>0</v>
      </c>
      <c r="M47" s="548">
        <f t="shared" si="5"/>
        <v>0</v>
      </c>
      <c r="N47" s="551">
        <v>21</v>
      </c>
      <c r="O47" s="552">
        <v>4</v>
      </c>
      <c r="P47" s="397" t="s">
        <v>461</v>
      </c>
    </row>
    <row r="48" spans="1:16" s="397" customFormat="1" ht="13.5" customHeight="1">
      <c r="A48" s="553" t="s">
        <v>557</v>
      </c>
      <c r="B48" s="553" t="s">
        <v>482</v>
      </c>
      <c r="C48" s="553" t="s">
        <v>483</v>
      </c>
      <c r="D48" s="554" t="s">
        <v>558</v>
      </c>
      <c r="E48" s="555" t="s">
        <v>559</v>
      </c>
      <c r="F48" s="553" t="s">
        <v>3</v>
      </c>
      <c r="G48" s="556">
        <v>152</v>
      </c>
      <c r="H48" s="557"/>
      <c r="I48" s="557">
        <f t="shared" si="3"/>
        <v>0</v>
      </c>
      <c r="J48" s="558">
        <v>0</v>
      </c>
      <c r="K48" s="556">
        <f t="shared" si="4"/>
        <v>0</v>
      </c>
      <c r="L48" s="558">
        <v>0</v>
      </c>
      <c r="M48" s="556">
        <f t="shared" si="5"/>
        <v>0</v>
      </c>
      <c r="N48" s="559">
        <v>21</v>
      </c>
      <c r="O48" s="560">
        <v>8</v>
      </c>
      <c r="P48" s="561" t="s">
        <v>461</v>
      </c>
    </row>
    <row r="49" spans="1:16" s="397" customFormat="1" ht="13.5" customHeight="1">
      <c r="A49" s="553" t="s">
        <v>560</v>
      </c>
      <c r="B49" s="553" t="s">
        <v>482</v>
      </c>
      <c r="C49" s="553" t="s">
        <v>483</v>
      </c>
      <c r="D49" s="554" t="s">
        <v>561</v>
      </c>
      <c r="E49" s="555" t="s">
        <v>562</v>
      </c>
      <c r="F49" s="553" t="s">
        <v>3</v>
      </c>
      <c r="G49" s="556">
        <v>20</v>
      </c>
      <c r="H49" s="557"/>
      <c r="I49" s="557">
        <f t="shared" si="3"/>
        <v>0</v>
      </c>
      <c r="J49" s="558">
        <v>0</v>
      </c>
      <c r="K49" s="556">
        <f t="shared" si="4"/>
        <v>0</v>
      </c>
      <c r="L49" s="558">
        <v>0</v>
      </c>
      <c r="M49" s="556">
        <f t="shared" si="5"/>
        <v>0</v>
      </c>
      <c r="N49" s="559">
        <v>21</v>
      </c>
      <c r="O49" s="560">
        <v>8</v>
      </c>
      <c r="P49" s="561" t="s">
        <v>461</v>
      </c>
    </row>
    <row r="50" spans="1:16" s="397" customFormat="1" ht="13.5" customHeight="1">
      <c r="A50" s="553" t="s">
        <v>563</v>
      </c>
      <c r="B50" s="553" t="s">
        <v>482</v>
      </c>
      <c r="C50" s="553" t="s">
        <v>483</v>
      </c>
      <c r="D50" s="554" t="s">
        <v>564</v>
      </c>
      <c r="E50" s="555" t="s">
        <v>565</v>
      </c>
      <c r="F50" s="553" t="s">
        <v>3</v>
      </c>
      <c r="G50" s="556">
        <v>171</v>
      </c>
      <c r="H50" s="557"/>
      <c r="I50" s="557">
        <f t="shared" si="3"/>
        <v>0</v>
      </c>
      <c r="J50" s="558">
        <v>0</v>
      </c>
      <c r="K50" s="556">
        <f t="shared" si="4"/>
        <v>0</v>
      </c>
      <c r="L50" s="558">
        <v>0</v>
      </c>
      <c r="M50" s="556">
        <f t="shared" si="5"/>
        <v>0</v>
      </c>
      <c r="N50" s="559">
        <v>21</v>
      </c>
      <c r="O50" s="560">
        <v>8</v>
      </c>
      <c r="P50" s="561" t="s">
        <v>461</v>
      </c>
    </row>
    <row r="51" spans="1:16" s="397" customFormat="1" ht="13.5" customHeight="1">
      <c r="A51" s="553" t="s">
        <v>566</v>
      </c>
      <c r="B51" s="553" t="s">
        <v>482</v>
      </c>
      <c r="C51" s="553" t="s">
        <v>483</v>
      </c>
      <c r="D51" s="554" t="s">
        <v>567</v>
      </c>
      <c r="E51" s="555" t="s">
        <v>568</v>
      </c>
      <c r="F51" s="553" t="s">
        <v>3</v>
      </c>
      <c r="G51" s="556">
        <v>90</v>
      </c>
      <c r="H51" s="557"/>
      <c r="I51" s="557">
        <f t="shared" si="3"/>
        <v>0</v>
      </c>
      <c r="J51" s="558">
        <v>0</v>
      </c>
      <c r="K51" s="556">
        <f t="shared" si="4"/>
        <v>0</v>
      </c>
      <c r="L51" s="558">
        <v>0</v>
      </c>
      <c r="M51" s="556">
        <f t="shared" si="5"/>
        <v>0</v>
      </c>
      <c r="N51" s="559">
        <v>21</v>
      </c>
      <c r="O51" s="560">
        <v>8</v>
      </c>
      <c r="P51" s="561" t="s">
        <v>461</v>
      </c>
    </row>
    <row r="52" spans="1:16" s="397" customFormat="1" ht="13.5" customHeight="1">
      <c r="A52" s="553" t="s">
        <v>569</v>
      </c>
      <c r="B52" s="553" t="s">
        <v>482</v>
      </c>
      <c r="C52" s="553" t="s">
        <v>483</v>
      </c>
      <c r="D52" s="554" t="s">
        <v>570</v>
      </c>
      <c r="E52" s="555" t="s">
        <v>571</v>
      </c>
      <c r="F52" s="553" t="s">
        <v>3</v>
      </c>
      <c r="G52" s="556">
        <v>40</v>
      </c>
      <c r="H52" s="557"/>
      <c r="I52" s="557">
        <f t="shared" si="3"/>
        <v>0</v>
      </c>
      <c r="J52" s="558">
        <v>0</v>
      </c>
      <c r="K52" s="556">
        <f t="shared" si="4"/>
        <v>0</v>
      </c>
      <c r="L52" s="558">
        <v>0</v>
      </c>
      <c r="M52" s="556">
        <f t="shared" si="5"/>
        <v>0</v>
      </c>
      <c r="N52" s="559">
        <v>21</v>
      </c>
      <c r="O52" s="560">
        <v>8</v>
      </c>
      <c r="P52" s="561" t="s">
        <v>461</v>
      </c>
    </row>
    <row r="53" spans="1:16" s="397" customFormat="1" ht="13.5" customHeight="1">
      <c r="A53" s="553" t="s">
        <v>572</v>
      </c>
      <c r="B53" s="553" t="s">
        <v>482</v>
      </c>
      <c r="C53" s="553" t="s">
        <v>483</v>
      </c>
      <c r="D53" s="554" t="s">
        <v>573</v>
      </c>
      <c r="E53" s="555" t="s">
        <v>574</v>
      </c>
      <c r="F53" s="553" t="s">
        <v>3</v>
      </c>
      <c r="G53" s="556">
        <v>262</v>
      </c>
      <c r="H53" s="557"/>
      <c r="I53" s="557">
        <f t="shared" si="3"/>
        <v>0</v>
      </c>
      <c r="J53" s="558">
        <v>0</v>
      </c>
      <c r="K53" s="556">
        <f t="shared" si="4"/>
        <v>0</v>
      </c>
      <c r="L53" s="558">
        <v>0</v>
      </c>
      <c r="M53" s="556">
        <f t="shared" si="5"/>
        <v>0</v>
      </c>
      <c r="N53" s="559">
        <v>21</v>
      </c>
      <c r="O53" s="560">
        <v>8</v>
      </c>
      <c r="P53" s="561" t="s">
        <v>461</v>
      </c>
    </row>
    <row r="54" spans="1:16" s="397" customFormat="1" ht="13.5" customHeight="1">
      <c r="A54" s="553" t="s">
        <v>575</v>
      </c>
      <c r="B54" s="553" t="s">
        <v>482</v>
      </c>
      <c r="C54" s="553" t="s">
        <v>483</v>
      </c>
      <c r="D54" s="554" t="s">
        <v>576</v>
      </c>
      <c r="E54" s="555" t="s">
        <v>577</v>
      </c>
      <c r="F54" s="553" t="s">
        <v>3</v>
      </c>
      <c r="G54" s="556">
        <v>364</v>
      </c>
      <c r="H54" s="557"/>
      <c r="I54" s="557">
        <f t="shared" si="3"/>
        <v>0</v>
      </c>
      <c r="J54" s="558">
        <v>0</v>
      </c>
      <c r="K54" s="556">
        <f t="shared" si="4"/>
        <v>0</v>
      </c>
      <c r="L54" s="558">
        <v>0</v>
      </c>
      <c r="M54" s="556">
        <f t="shared" si="5"/>
        <v>0</v>
      </c>
      <c r="N54" s="559">
        <v>21</v>
      </c>
      <c r="O54" s="560">
        <v>8</v>
      </c>
      <c r="P54" s="561" t="s">
        <v>461</v>
      </c>
    </row>
    <row r="55" spans="1:16" s="397" customFormat="1" ht="13.5" customHeight="1">
      <c r="A55" s="553" t="s">
        <v>578</v>
      </c>
      <c r="B55" s="553" t="s">
        <v>482</v>
      </c>
      <c r="C55" s="553" t="s">
        <v>483</v>
      </c>
      <c r="D55" s="554" t="s">
        <v>579</v>
      </c>
      <c r="E55" s="555" t="s">
        <v>580</v>
      </c>
      <c r="F55" s="553" t="s">
        <v>3</v>
      </c>
      <c r="G55" s="556">
        <v>201</v>
      </c>
      <c r="H55" s="557"/>
      <c r="I55" s="557">
        <f t="shared" si="3"/>
        <v>0</v>
      </c>
      <c r="J55" s="558">
        <v>0</v>
      </c>
      <c r="K55" s="556">
        <f t="shared" si="4"/>
        <v>0</v>
      </c>
      <c r="L55" s="558">
        <v>0</v>
      </c>
      <c r="M55" s="556">
        <f t="shared" si="5"/>
        <v>0</v>
      </c>
      <c r="N55" s="559">
        <v>21</v>
      </c>
      <c r="O55" s="560">
        <v>8</v>
      </c>
      <c r="P55" s="561" t="s">
        <v>461</v>
      </c>
    </row>
    <row r="56" spans="1:16" s="397" customFormat="1" ht="13.5" customHeight="1">
      <c r="A56" s="553" t="s">
        <v>581</v>
      </c>
      <c r="B56" s="553" t="s">
        <v>482</v>
      </c>
      <c r="C56" s="553" t="s">
        <v>483</v>
      </c>
      <c r="D56" s="554" t="s">
        <v>582</v>
      </c>
      <c r="E56" s="555" t="s">
        <v>583</v>
      </c>
      <c r="F56" s="553" t="s">
        <v>3</v>
      </c>
      <c r="G56" s="556">
        <v>153</v>
      </c>
      <c r="H56" s="557"/>
      <c r="I56" s="557">
        <f t="shared" si="3"/>
        <v>0</v>
      </c>
      <c r="J56" s="558">
        <v>0</v>
      </c>
      <c r="K56" s="556">
        <f t="shared" si="4"/>
        <v>0</v>
      </c>
      <c r="L56" s="558">
        <v>0</v>
      </c>
      <c r="M56" s="556">
        <f t="shared" si="5"/>
        <v>0</v>
      </c>
      <c r="N56" s="559">
        <v>21</v>
      </c>
      <c r="O56" s="560">
        <v>8</v>
      </c>
      <c r="P56" s="561" t="s">
        <v>461</v>
      </c>
    </row>
    <row r="57" spans="1:16" s="397" customFormat="1" ht="13.5" customHeight="1">
      <c r="A57" s="553" t="s">
        <v>584</v>
      </c>
      <c r="B57" s="553" t="s">
        <v>482</v>
      </c>
      <c r="C57" s="553" t="s">
        <v>483</v>
      </c>
      <c r="D57" s="554" t="s">
        <v>585</v>
      </c>
      <c r="E57" s="555" t="s">
        <v>586</v>
      </c>
      <c r="F57" s="553" t="s">
        <v>3</v>
      </c>
      <c r="G57" s="556">
        <v>288</v>
      </c>
      <c r="H57" s="557"/>
      <c r="I57" s="557">
        <f t="shared" si="3"/>
        <v>0</v>
      </c>
      <c r="J57" s="558">
        <v>0</v>
      </c>
      <c r="K57" s="556">
        <f t="shared" si="4"/>
        <v>0</v>
      </c>
      <c r="L57" s="558">
        <v>0</v>
      </c>
      <c r="M57" s="556">
        <f t="shared" si="5"/>
        <v>0</v>
      </c>
      <c r="N57" s="559">
        <v>21</v>
      </c>
      <c r="O57" s="560">
        <v>8</v>
      </c>
      <c r="P57" s="561" t="s">
        <v>461</v>
      </c>
    </row>
    <row r="58" spans="2:16" s="522" customFormat="1" ht="12.75" customHeight="1">
      <c r="B58" s="523" t="s">
        <v>411</v>
      </c>
      <c r="D58" s="524" t="s">
        <v>587</v>
      </c>
      <c r="E58" s="524" t="s">
        <v>588</v>
      </c>
      <c r="I58" s="525">
        <f>SUM(I59:I67)</f>
        <v>0</v>
      </c>
      <c r="K58" s="526">
        <f>SUM(K59:K67)</f>
        <v>2.96</v>
      </c>
      <c r="M58" s="526">
        <f>SUM(M59:M67)</f>
        <v>0</v>
      </c>
      <c r="P58" s="524" t="s">
        <v>455</v>
      </c>
    </row>
    <row r="59" spans="1:16" s="397" customFormat="1" ht="24" customHeight="1">
      <c r="A59" s="545" t="s">
        <v>589</v>
      </c>
      <c r="B59" s="545" t="s">
        <v>457</v>
      </c>
      <c r="C59" s="545" t="s">
        <v>471</v>
      </c>
      <c r="D59" s="546" t="s">
        <v>527</v>
      </c>
      <c r="E59" s="547" t="s">
        <v>528</v>
      </c>
      <c r="F59" s="545" t="s">
        <v>529</v>
      </c>
      <c r="G59" s="548">
        <v>296</v>
      </c>
      <c r="H59" s="549"/>
      <c r="I59" s="549">
        <f aca="true" t="shared" si="6" ref="I59:I67">ROUND(G59*H59,2)</f>
        <v>0</v>
      </c>
      <c r="J59" s="550">
        <v>0</v>
      </c>
      <c r="K59" s="548">
        <f aca="true" t="shared" si="7" ref="K59:K67">G59*J59</f>
        <v>0</v>
      </c>
      <c r="L59" s="550">
        <v>0</v>
      </c>
      <c r="M59" s="548">
        <f aca="true" t="shared" si="8" ref="M59:M67">G59*L59</f>
        <v>0</v>
      </c>
      <c r="N59" s="551">
        <v>21</v>
      </c>
      <c r="O59" s="552">
        <v>4</v>
      </c>
      <c r="P59" s="397" t="s">
        <v>461</v>
      </c>
    </row>
    <row r="60" spans="1:16" s="397" customFormat="1" ht="24" customHeight="1">
      <c r="A60" s="545" t="s">
        <v>590</v>
      </c>
      <c r="B60" s="545" t="s">
        <v>457</v>
      </c>
      <c r="C60" s="545" t="s">
        <v>471</v>
      </c>
      <c r="D60" s="546" t="s">
        <v>591</v>
      </c>
      <c r="E60" s="547" t="s">
        <v>592</v>
      </c>
      <c r="F60" s="545" t="s">
        <v>529</v>
      </c>
      <c r="G60" s="548">
        <v>296</v>
      </c>
      <c r="H60" s="549"/>
      <c r="I60" s="549">
        <f t="shared" si="6"/>
        <v>0</v>
      </c>
      <c r="J60" s="550">
        <v>0</v>
      </c>
      <c r="K60" s="548">
        <f t="shared" si="7"/>
        <v>0</v>
      </c>
      <c r="L60" s="550">
        <v>0</v>
      </c>
      <c r="M60" s="548">
        <f t="shared" si="8"/>
        <v>0</v>
      </c>
      <c r="N60" s="551">
        <v>21</v>
      </c>
      <c r="O60" s="552">
        <v>4</v>
      </c>
      <c r="P60" s="397" t="s">
        <v>461</v>
      </c>
    </row>
    <row r="61" spans="1:16" s="397" customFormat="1" ht="13.5" customHeight="1">
      <c r="A61" s="545" t="s">
        <v>593</v>
      </c>
      <c r="B61" s="545" t="s">
        <v>457</v>
      </c>
      <c r="C61" s="545" t="s">
        <v>471</v>
      </c>
      <c r="D61" s="546" t="s">
        <v>594</v>
      </c>
      <c r="E61" s="547" t="s">
        <v>547</v>
      </c>
      <c r="F61" s="545" t="s">
        <v>3</v>
      </c>
      <c r="G61" s="548">
        <v>296</v>
      </c>
      <c r="H61" s="549"/>
      <c r="I61" s="549">
        <f t="shared" si="6"/>
        <v>0</v>
      </c>
      <c r="J61" s="550">
        <v>0</v>
      </c>
      <c r="K61" s="548">
        <f t="shared" si="7"/>
        <v>0</v>
      </c>
      <c r="L61" s="550">
        <v>0</v>
      </c>
      <c r="M61" s="548">
        <f t="shared" si="8"/>
        <v>0</v>
      </c>
      <c r="N61" s="551">
        <v>21</v>
      </c>
      <c r="O61" s="552">
        <v>4</v>
      </c>
      <c r="P61" s="397" t="s">
        <v>461</v>
      </c>
    </row>
    <row r="62" spans="1:16" s="397" customFormat="1" ht="13.5" customHeight="1">
      <c r="A62" s="545" t="s">
        <v>595</v>
      </c>
      <c r="B62" s="545" t="s">
        <v>457</v>
      </c>
      <c r="C62" s="545" t="s">
        <v>471</v>
      </c>
      <c r="D62" s="546" t="s">
        <v>549</v>
      </c>
      <c r="E62" s="547" t="s">
        <v>550</v>
      </c>
      <c r="F62" s="545" t="s">
        <v>0</v>
      </c>
      <c r="G62" s="548">
        <v>2.96</v>
      </c>
      <c r="H62" s="549"/>
      <c r="I62" s="549">
        <f t="shared" si="6"/>
        <v>0</v>
      </c>
      <c r="J62" s="550">
        <v>0</v>
      </c>
      <c r="K62" s="548">
        <f t="shared" si="7"/>
        <v>0</v>
      </c>
      <c r="L62" s="550">
        <v>0</v>
      </c>
      <c r="M62" s="548">
        <f t="shared" si="8"/>
        <v>0</v>
      </c>
      <c r="N62" s="551">
        <v>21</v>
      </c>
      <c r="O62" s="552">
        <v>4</v>
      </c>
      <c r="P62" s="397" t="s">
        <v>461</v>
      </c>
    </row>
    <row r="63" spans="1:16" s="397" customFormat="1" ht="13.5" customHeight="1">
      <c r="A63" s="553" t="s">
        <v>596</v>
      </c>
      <c r="B63" s="553" t="s">
        <v>482</v>
      </c>
      <c r="C63" s="553" t="s">
        <v>483</v>
      </c>
      <c r="D63" s="554" t="s">
        <v>552</v>
      </c>
      <c r="E63" s="555" t="s">
        <v>553</v>
      </c>
      <c r="F63" s="553" t="s">
        <v>0</v>
      </c>
      <c r="G63" s="556">
        <v>2.96</v>
      </c>
      <c r="H63" s="557"/>
      <c r="I63" s="557">
        <f t="shared" si="6"/>
        <v>0</v>
      </c>
      <c r="J63" s="558">
        <v>1</v>
      </c>
      <c r="K63" s="556">
        <f t="shared" si="7"/>
        <v>2.96</v>
      </c>
      <c r="L63" s="558">
        <v>0</v>
      </c>
      <c r="M63" s="556">
        <f t="shared" si="8"/>
        <v>0</v>
      </c>
      <c r="N63" s="559">
        <v>21</v>
      </c>
      <c r="O63" s="560">
        <v>8</v>
      </c>
      <c r="P63" s="561" t="s">
        <v>461</v>
      </c>
    </row>
    <row r="64" spans="1:16" s="397" customFormat="1" ht="13.5" customHeight="1">
      <c r="A64" s="545" t="s">
        <v>597</v>
      </c>
      <c r="B64" s="545" t="s">
        <v>457</v>
      </c>
      <c r="C64" s="545" t="s">
        <v>475</v>
      </c>
      <c r="D64" s="546" t="s">
        <v>555</v>
      </c>
      <c r="E64" s="547" t="s">
        <v>556</v>
      </c>
      <c r="F64" s="545" t="s">
        <v>3</v>
      </c>
      <c r="G64" s="548">
        <v>296</v>
      </c>
      <c r="H64" s="549"/>
      <c r="I64" s="549">
        <f t="shared" si="6"/>
        <v>0</v>
      </c>
      <c r="J64" s="550">
        <v>0</v>
      </c>
      <c r="K64" s="548">
        <f t="shared" si="7"/>
        <v>0</v>
      </c>
      <c r="L64" s="550">
        <v>0</v>
      </c>
      <c r="M64" s="548">
        <f t="shared" si="8"/>
        <v>0</v>
      </c>
      <c r="N64" s="551">
        <v>21</v>
      </c>
      <c r="O64" s="552">
        <v>4</v>
      </c>
      <c r="P64" s="397" t="s">
        <v>461</v>
      </c>
    </row>
    <row r="65" spans="1:16" s="397" customFormat="1" ht="13.5" customHeight="1">
      <c r="A65" s="553" t="s">
        <v>598</v>
      </c>
      <c r="B65" s="553" t="s">
        <v>482</v>
      </c>
      <c r="C65" s="553" t="s">
        <v>483</v>
      </c>
      <c r="D65" s="554" t="s">
        <v>599</v>
      </c>
      <c r="E65" s="555" t="s">
        <v>600</v>
      </c>
      <c r="F65" s="553" t="s">
        <v>3</v>
      </c>
      <c r="G65" s="556">
        <v>35</v>
      </c>
      <c r="H65" s="557"/>
      <c r="I65" s="557">
        <f t="shared" si="6"/>
        <v>0</v>
      </c>
      <c r="J65" s="558">
        <v>0</v>
      </c>
      <c r="K65" s="556">
        <f t="shared" si="7"/>
        <v>0</v>
      </c>
      <c r="L65" s="558">
        <v>0</v>
      </c>
      <c r="M65" s="556">
        <f t="shared" si="8"/>
        <v>0</v>
      </c>
      <c r="N65" s="559">
        <v>21</v>
      </c>
      <c r="O65" s="560">
        <v>8</v>
      </c>
      <c r="P65" s="561" t="s">
        <v>461</v>
      </c>
    </row>
    <row r="66" spans="1:16" s="397" customFormat="1" ht="13.5" customHeight="1">
      <c r="A66" s="553" t="s">
        <v>601</v>
      </c>
      <c r="B66" s="553" t="s">
        <v>482</v>
      </c>
      <c r="C66" s="553" t="s">
        <v>483</v>
      </c>
      <c r="D66" s="554" t="s">
        <v>602</v>
      </c>
      <c r="E66" s="555" t="s">
        <v>603</v>
      </c>
      <c r="F66" s="553" t="s">
        <v>3</v>
      </c>
      <c r="G66" s="556">
        <v>54</v>
      </c>
      <c r="H66" s="557"/>
      <c r="I66" s="557">
        <f t="shared" si="6"/>
        <v>0</v>
      </c>
      <c r="J66" s="558">
        <v>0</v>
      </c>
      <c r="K66" s="556">
        <f t="shared" si="7"/>
        <v>0</v>
      </c>
      <c r="L66" s="558">
        <v>0</v>
      </c>
      <c r="M66" s="556">
        <f t="shared" si="8"/>
        <v>0</v>
      </c>
      <c r="N66" s="559">
        <v>21</v>
      </c>
      <c r="O66" s="560">
        <v>8</v>
      </c>
      <c r="P66" s="561" t="s">
        <v>461</v>
      </c>
    </row>
    <row r="67" spans="1:16" s="397" customFormat="1" ht="13.5" customHeight="1">
      <c r="A67" s="553" t="s">
        <v>604</v>
      </c>
      <c r="B67" s="553" t="s">
        <v>482</v>
      </c>
      <c r="C67" s="553" t="s">
        <v>483</v>
      </c>
      <c r="D67" s="554" t="s">
        <v>605</v>
      </c>
      <c r="E67" s="555" t="s">
        <v>606</v>
      </c>
      <c r="F67" s="553" t="s">
        <v>3</v>
      </c>
      <c r="G67" s="556">
        <v>207</v>
      </c>
      <c r="H67" s="557"/>
      <c r="I67" s="557">
        <f t="shared" si="6"/>
        <v>0</v>
      </c>
      <c r="J67" s="558">
        <v>0</v>
      </c>
      <c r="K67" s="556">
        <f t="shared" si="7"/>
        <v>0</v>
      </c>
      <c r="L67" s="558">
        <v>0</v>
      </c>
      <c r="M67" s="556">
        <f t="shared" si="8"/>
        <v>0</v>
      </c>
      <c r="N67" s="559">
        <v>21</v>
      </c>
      <c r="O67" s="560">
        <v>8</v>
      </c>
      <c r="P67" s="561" t="s">
        <v>461</v>
      </c>
    </row>
    <row r="68" spans="2:16" s="522" customFormat="1" ht="12.75" customHeight="1">
      <c r="B68" s="523" t="s">
        <v>411</v>
      </c>
      <c r="D68" s="524" t="s">
        <v>607</v>
      </c>
      <c r="E68" s="524" t="s">
        <v>608</v>
      </c>
      <c r="I68" s="525">
        <f>SUM(I69:I78)</f>
        <v>0</v>
      </c>
      <c r="K68" s="526">
        <f>SUM(K69:K78)</f>
        <v>1.2</v>
      </c>
      <c r="M68" s="526">
        <f>SUM(M69:M78)</f>
        <v>0</v>
      </c>
      <c r="P68" s="524" t="s">
        <v>455</v>
      </c>
    </row>
    <row r="69" spans="1:16" s="397" customFormat="1" ht="24" customHeight="1">
      <c r="A69" s="545" t="s">
        <v>609</v>
      </c>
      <c r="B69" s="545" t="s">
        <v>457</v>
      </c>
      <c r="C69" s="545" t="s">
        <v>471</v>
      </c>
      <c r="D69" s="546" t="s">
        <v>527</v>
      </c>
      <c r="E69" s="547" t="s">
        <v>528</v>
      </c>
      <c r="F69" s="545" t="s">
        <v>529</v>
      </c>
      <c r="G69" s="548">
        <v>60</v>
      </c>
      <c r="H69" s="549"/>
      <c r="I69" s="549">
        <f aca="true" t="shared" si="9" ref="I69:I78">ROUND(G69*H69,2)</f>
        <v>0</v>
      </c>
      <c r="J69" s="550">
        <v>0</v>
      </c>
      <c r="K69" s="548">
        <f aca="true" t="shared" si="10" ref="K69:K78">G69*J69</f>
        <v>0</v>
      </c>
      <c r="L69" s="550">
        <v>0</v>
      </c>
      <c r="M69" s="548">
        <f aca="true" t="shared" si="11" ref="M69:M78">G69*L69</f>
        <v>0</v>
      </c>
      <c r="N69" s="551">
        <v>21</v>
      </c>
      <c r="O69" s="552">
        <v>4</v>
      </c>
      <c r="P69" s="397" t="s">
        <v>461</v>
      </c>
    </row>
    <row r="70" spans="1:16" s="397" customFormat="1" ht="24" customHeight="1">
      <c r="A70" s="545" t="s">
        <v>610</v>
      </c>
      <c r="B70" s="545" t="s">
        <v>457</v>
      </c>
      <c r="C70" s="545" t="s">
        <v>471</v>
      </c>
      <c r="D70" s="546" t="s">
        <v>591</v>
      </c>
      <c r="E70" s="547" t="s">
        <v>592</v>
      </c>
      <c r="F70" s="545" t="s">
        <v>529</v>
      </c>
      <c r="G70" s="548">
        <v>60</v>
      </c>
      <c r="H70" s="549"/>
      <c r="I70" s="549">
        <f t="shared" si="9"/>
        <v>0</v>
      </c>
      <c r="J70" s="550">
        <v>0</v>
      </c>
      <c r="K70" s="548">
        <f t="shared" si="10"/>
        <v>0</v>
      </c>
      <c r="L70" s="550">
        <v>0</v>
      </c>
      <c r="M70" s="548">
        <f t="shared" si="11"/>
        <v>0</v>
      </c>
      <c r="N70" s="551">
        <v>21</v>
      </c>
      <c r="O70" s="552">
        <v>4</v>
      </c>
      <c r="P70" s="397" t="s">
        <v>461</v>
      </c>
    </row>
    <row r="71" spans="1:16" s="397" customFormat="1" ht="13.5" customHeight="1">
      <c r="A71" s="545" t="s">
        <v>611</v>
      </c>
      <c r="B71" s="545" t="s">
        <v>457</v>
      </c>
      <c r="C71" s="545" t="s">
        <v>471</v>
      </c>
      <c r="D71" s="546" t="s">
        <v>594</v>
      </c>
      <c r="E71" s="547" t="s">
        <v>547</v>
      </c>
      <c r="F71" s="545" t="s">
        <v>3</v>
      </c>
      <c r="G71" s="548">
        <v>60</v>
      </c>
      <c r="H71" s="549"/>
      <c r="I71" s="549">
        <f t="shared" si="9"/>
        <v>0</v>
      </c>
      <c r="J71" s="550">
        <v>0</v>
      </c>
      <c r="K71" s="548">
        <f t="shared" si="10"/>
        <v>0</v>
      </c>
      <c r="L71" s="550">
        <v>0</v>
      </c>
      <c r="M71" s="548">
        <f t="shared" si="11"/>
        <v>0</v>
      </c>
      <c r="N71" s="551">
        <v>21</v>
      </c>
      <c r="O71" s="552">
        <v>4</v>
      </c>
      <c r="P71" s="397" t="s">
        <v>461</v>
      </c>
    </row>
    <row r="72" spans="1:16" s="397" customFormat="1" ht="13.5" customHeight="1">
      <c r="A72" s="545" t="s">
        <v>612</v>
      </c>
      <c r="B72" s="545" t="s">
        <v>457</v>
      </c>
      <c r="C72" s="545" t="s">
        <v>471</v>
      </c>
      <c r="D72" s="546" t="s">
        <v>549</v>
      </c>
      <c r="E72" s="547" t="s">
        <v>550</v>
      </c>
      <c r="F72" s="545" t="s">
        <v>0</v>
      </c>
      <c r="G72" s="548">
        <v>1.2</v>
      </c>
      <c r="H72" s="549"/>
      <c r="I72" s="549">
        <f t="shared" si="9"/>
        <v>0</v>
      </c>
      <c r="J72" s="550">
        <v>0</v>
      </c>
      <c r="K72" s="548">
        <f t="shared" si="10"/>
        <v>0</v>
      </c>
      <c r="L72" s="550">
        <v>0</v>
      </c>
      <c r="M72" s="548">
        <f t="shared" si="11"/>
        <v>0</v>
      </c>
      <c r="N72" s="551">
        <v>21</v>
      </c>
      <c r="O72" s="552">
        <v>4</v>
      </c>
      <c r="P72" s="397" t="s">
        <v>461</v>
      </c>
    </row>
    <row r="73" spans="1:16" s="397" customFormat="1" ht="13.5" customHeight="1">
      <c r="A73" s="553" t="s">
        <v>613</v>
      </c>
      <c r="B73" s="553" t="s">
        <v>482</v>
      </c>
      <c r="C73" s="553" t="s">
        <v>483</v>
      </c>
      <c r="D73" s="554" t="s">
        <v>552</v>
      </c>
      <c r="E73" s="555" t="s">
        <v>553</v>
      </c>
      <c r="F73" s="553" t="s">
        <v>0</v>
      </c>
      <c r="G73" s="556">
        <v>1.2</v>
      </c>
      <c r="H73" s="557"/>
      <c r="I73" s="557">
        <f t="shared" si="9"/>
        <v>0</v>
      </c>
      <c r="J73" s="558">
        <v>1</v>
      </c>
      <c r="K73" s="556">
        <f t="shared" si="10"/>
        <v>1.2</v>
      </c>
      <c r="L73" s="558">
        <v>0</v>
      </c>
      <c r="M73" s="556">
        <f t="shared" si="11"/>
        <v>0</v>
      </c>
      <c r="N73" s="559">
        <v>21</v>
      </c>
      <c r="O73" s="560">
        <v>8</v>
      </c>
      <c r="P73" s="561" t="s">
        <v>461</v>
      </c>
    </row>
    <row r="74" spans="1:16" s="397" customFormat="1" ht="13.5" customHeight="1">
      <c r="A74" s="545" t="s">
        <v>614</v>
      </c>
      <c r="B74" s="545" t="s">
        <v>457</v>
      </c>
      <c r="C74" s="545" t="s">
        <v>475</v>
      </c>
      <c r="D74" s="546" t="s">
        <v>555</v>
      </c>
      <c r="E74" s="547" t="s">
        <v>556</v>
      </c>
      <c r="F74" s="545" t="s">
        <v>3</v>
      </c>
      <c r="G74" s="548">
        <v>60</v>
      </c>
      <c r="H74" s="549"/>
      <c r="I74" s="549">
        <f t="shared" si="9"/>
        <v>0</v>
      </c>
      <c r="J74" s="550">
        <v>0</v>
      </c>
      <c r="K74" s="548">
        <f t="shared" si="10"/>
        <v>0</v>
      </c>
      <c r="L74" s="550">
        <v>0</v>
      </c>
      <c r="M74" s="548">
        <f t="shared" si="11"/>
        <v>0</v>
      </c>
      <c r="N74" s="551">
        <v>21</v>
      </c>
      <c r="O74" s="552">
        <v>4</v>
      </c>
      <c r="P74" s="397" t="s">
        <v>461</v>
      </c>
    </row>
    <row r="75" spans="1:16" s="397" customFormat="1" ht="13.5" customHeight="1">
      <c r="A75" s="553" t="s">
        <v>615</v>
      </c>
      <c r="B75" s="553" t="s">
        <v>482</v>
      </c>
      <c r="C75" s="553" t="s">
        <v>483</v>
      </c>
      <c r="D75" s="554" t="s">
        <v>616</v>
      </c>
      <c r="E75" s="555" t="s">
        <v>617</v>
      </c>
      <c r="F75" s="553" t="s">
        <v>3</v>
      </c>
      <c r="G75" s="556">
        <v>12</v>
      </c>
      <c r="H75" s="557"/>
      <c r="I75" s="557">
        <f t="shared" si="9"/>
        <v>0</v>
      </c>
      <c r="J75" s="558">
        <v>0</v>
      </c>
      <c r="K75" s="556">
        <f t="shared" si="10"/>
        <v>0</v>
      </c>
      <c r="L75" s="558">
        <v>0</v>
      </c>
      <c r="M75" s="556">
        <f t="shared" si="11"/>
        <v>0</v>
      </c>
      <c r="N75" s="559">
        <v>21</v>
      </c>
      <c r="O75" s="560">
        <v>8</v>
      </c>
      <c r="P75" s="561" t="s">
        <v>461</v>
      </c>
    </row>
    <row r="76" spans="1:16" s="397" customFormat="1" ht="13.5" customHeight="1">
      <c r="A76" s="553" t="s">
        <v>618</v>
      </c>
      <c r="B76" s="553" t="s">
        <v>482</v>
      </c>
      <c r="C76" s="553" t="s">
        <v>483</v>
      </c>
      <c r="D76" s="554" t="s">
        <v>619</v>
      </c>
      <c r="E76" s="555" t="s">
        <v>620</v>
      </c>
      <c r="F76" s="553" t="s">
        <v>3</v>
      </c>
      <c r="G76" s="556">
        <v>2</v>
      </c>
      <c r="H76" s="557"/>
      <c r="I76" s="557">
        <f t="shared" si="9"/>
        <v>0</v>
      </c>
      <c r="J76" s="558">
        <v>0</v>
      </c>
      <c r="K76" s="556">
        <f t="shared" si="10"/>
        <v>0</v>
      </c>
      <c r="L76" s="558">
        <v>0</v>
      </c>
      <c r="M76" s="556">
        <f t="shared" si="11"/>
        <v>0</v>
      </c>
      <c r="N76" s="559">
        <v>21</v>
      </c>
      <c r="O76" s="560">
        <v>8</v>
      </c>
      <c r="P76" s="561" t="s">
        <v>461</v>
      </c>
    </row>
    <row r="77" spans="1:16" s="397" customFormat="1" ht="13.5" customHeight="1">
      <c r="A77" s="553" t="s">
        <v>621</v>
      </c>
      <c r="B77" s="553" t="s">
        <v>482</v>
      </c>
      <c r="C77" s="553" t="s">
        <v>483</v>
      </c>
      <c r="D77" s="554" t="s">
        <v>622</v>
      </c>
      <c r="E77" s="555" t="s">
        <v>623</v>
      </c>
      <c r="F77" s="553" t="s">
        <v>3</v>
      </c>
      <c r="G77" s="556">
        <v>8</v>
      </c>
      <c r="H77" s="557"/>
      <c r="I77" s="557">
        <f t="shared" si="9"/>
        <v>0</v>
      </c>
      <c r="J77" s="558">
        <v>0</v>
      </c>
      <c r="K77" s="556">
        <f t="shared" si="10"/>
        <v>0</v>
      </c>
      <c r="L77" s="558">
        <v>0</v>
      </c>
      <c r="M77" s="556">
        <f t="shared" si="11"/>
        <v>0</v>
      </c>
      <c r="N77" s="559">
        <v>21</v>
      </c>
      <c r="O77" s="560">
        <v>8</v>
      </c>
      <c r="P77" s="561" t="s">
        <v>461</v>
      </c>
    </row>
    <row r="78" spans="1:16" s="397" customFormat="1" ht="13.5" customHeight="1">
      <c r="A78" s="553" t="s">
        <v>624</v>
      </c>
      <c r="B78" s="553" t="s">
        <v>482</v>
      </c>
      <c r="C78" s="553" t="s">
        <v>483</v>
      </c>
      <c r="D78" s="554" t="s">
        <v>625</v>
      </c>
      <c r="E78" s="555" t="s">
        <v>626</v>
      </c>
      <c r="F78" s="553" t="s">
        <v>3</v>
      </c>
      <c r="G78" s="556">
        <v>38</v>
      </c>
      <c r="H78" s="557"/>
      <c r="I78" s="557">
        <f t="shared" si="9"/>
        <v>0</v>
      </c>
      <c r="J78" s="558">
        <v>0</v>
      </c>
      <c r="K78" s="556">
        <f t="shared" si="10"/>
        <v>0</v>
      </c>
      <c r="L78" s="558">
        <v>0</v>
      </c>
      <c r="M78" s="556">
        <f t="shared" si="11"/>
        <v>0</v>
      </c>
      <c r="N78" s="559">
        <v>21</v>
      </c>
      <c r="O78" s="560">
        <v>8</v>
      </c>
      <c r="P78" s="561" t="s">
        <v>461</v>
      </c>
    </row>
    <row r="79" spans="2:16" s="522" customFormat="1" ht="12.75" customHeight="1">
      <c r="B79" s="523" t="s">
        <v>411</v>
      </c>
      <c r="D79" s="524" t="s">
        <v>627</v>
      </c>
      <c r="E79" s="524" t="s">
        <v>628</v>
      </c>
      <c r="I79" s="525">
        <f>SUM(I80:I86)</f>
        <v>0</v>
      </c>
      <c r="K79" s="526">
        <f>SUM(K80:K86)</f>
        <v>0.02</v>
      </c>
      <c r="M79" s="526">
        <f>SUM(M80:M86)</f>
        <v>0</v>
      </c>
      <c r="P79" s="524" t="s">
        <v>455</v>
      </c>
    </row>
    <row r="80" spans="1:16" s="397" customFormat="1" ht="24" customHeight="1">
      <c r="A80" s="545" t="s">
        <v>629</v>
      </c>
      <c r="B80" s="545" t="s">
        <v>457</v>
      </c>
      <c r="C80" s="545" t="s">
        <v>471</v>
      </c>
      <c r="D80" s="546" t="s">
        <v>527</v>
      </c>
      <c r="E80" s="547" t="s">
        <v>528</v>
      </c>
      <c r="F80" s="545" t="s">
        <v>529</v>
      </c>
      <c r="G80" s="548">
        <v>1</v>
      </c>
      <c r="H80" s="549"/>
      <c r="I80" s="549">
        <f aca="true" t="shared" si="12" ref="I80:I86">ROUND(G80*H80,2)</f>
        <v>0</v>
      </c>
      <c r="J80" s="550">
        <v>0</v>
      </c>
      <c r="K80" s="548">
        <f aca="true" t="shared" si="13" ref="K80:K86">G80*J80</f>
        <v>0</v>
      </c>
      <c r="L80" s="550">
        <v>0</v>
      </c>
      <c r="M80" s="548">
        <f aca="true" t="shared" si="14" ref="M80:M86">G80*L80</f>
        <v>0</v>
      </c>
      <c r="N80" s="551">
        <v>21</v>
      </c>
      <c r="O80" s="552">
        <v>4</v>
      </c>
      <c r="P80" s="397" t="s">
        <v>461</v>
      </c>
    </row>
    <row r="81" spans="1:16" s="397" customFormat="1" ht="24" customHeight="1">
      <c r="A81" s="545" t="s">
        <v>630</v>
      </c>
      <c r="B81" s="545" t="s">
        <v>457</v>
      </c>
      <c r="C81" s="545" t="s">
        <v>471</v>
      </c>
      <c r="D81" s="546" t="s">
        <v>591</v>
      </c>
      <c r="E81" s="547" t="s">
        <v>592</v>
      </c>
      <c r="F81" s="545" t="s">
        <v>529</v>
      </c>
      <c r="G81" s="548">
        <v>1</v>
      </c>
      <c r="H81" s="549"/>
      <c r="I81" s="549">
        <f t="shared" si="12"/>
        <v>0</v>
      </c>
      <c r="J81" s="550">
        <v>0</v>
      </c>
      <c r="K81" s="548">
        <f t="shared" si="13"/>
        <v>0</v>
      </c>
      <c r="L81" s="550">
        <v>0</v>
      </c>
      <c r="M81" s="548">
        <f t="shared" si="14"/>
        <v>0</v>
      </c>
      <c r="N81" s="551">
        <v>21</v>
      </c>
      <c r="O81" s="552">
        <v>4</v>
      </c>
      <c r="P81" s="397" t="s">
        <v>461</v>
      </c>
    </row>
    <row r="82" spans="1:16" s="397" customFormat="1" ht="13.5" customHeight="1">
      <c r="A82" s="545" t="s">
        <v>631</v>
      </c>
      <c r="B82" s="545" t="s">
        <v>457</v>
      </c>
      <c r="C82" s="545" t="s">
        <v>471</v>
      </c>
      <c r="D82" s="546" t="s">
        <v>594</v>
      </c>
      <c r="E82" s="547" t="s">
        <v>547</v>
      </c>
      <c r="F82" s="545" t="s">
        <v>3</v>
      </c>
      <c r="G82" s="548">
        <v>1</v>
      </c>
      <c r="H82" s="549"/>
      <c r="I82" s="549">
        <f t="shared" si="12"/>
        <v>0</v>
      </c>
      <c r="J82" s="550">
        <v>0</v>
      </c>
      <c r="K82" s="548">
        <f t="shared" si="13"/>
        <v>0</v>
      </c>
      <c r="L82" s="550">
        <v>0</v>
      </c>
      <c r="M82" s="548">
        <f t="shared" si="14"/>
        <v>0</v>
      </c>
      <c r="N82" s="551">
        <v>21</v>
      </c>
      <c r="O82" s="552">
        <v>4</v>
      </c>
      <c r="P82" s="397" t="s">
        <v>461</v>
      </c>
    </row>
    <row r="83" spans="1:16" s="397" customFormat="1" ht="13.5" customHeight="1">
      <c r="A83" s="545" t="s">
        <v>632</v>
      </c>
      <c r="B83" s="545" t="s">
        <v>457</v>
      </c>
      <c r="C83" s="545" t="s">
        <v>471</v>
      </c>
      <c r="D83" s="546" t="s">
        <v>549</v>
      </c>
      <c r="E83" s="547" t="s">
        <v>550</v>
      </c>
      <c r="F83" s="545" t="s">
        <v>0</v>
      </c>
      <c r="G83" s="548">
        <v>0.02</v>
      </c>
      <c r="H83" s="549"/>
      <c r="I83" s="549">
        <f t="shared" si="12"/>
        <v>0</v>
      </c>
      <c r="J83" s="550">
        <v>0</v>
      </c>
      <c r="K83" s="548">
        <f t="shared" si="13"/>
        <v>0</v>
      </c>
      <c r="L83" s="550">
        <v>0</v>
      </c>
      <c r="M83" s="548">
        <f t="shared" si="14"/>
        <v>0</v>
      </c>
      <c r="N83" s="551">
        <v>21</v>
      </c>
      <c r="O83" s="552">
        <v>4</v>
      </c>
      <c r="P83" s="397" t="s">
        <v>461</v>
      </c>
    </row>
    <row r="84" spans="1:16" s="397" customFormat="1" ht="13.5" customHeight="1">
      <c r="A84" s="553" t="s">
        <v>633</v>
      </c>
      <c r="B84" s="553" t="s">
        <v>482</v>
      </c>
      <c r="C84" s="553" t="s">
        <v>483</v>
      </c>
      <c r="D84" s="554" t="s">
        <v>552</v>
      </c>
      <c r="E84" s="555" t="s">
        <v>553</v>
      </c>
      <c r="F84" s="553" t="s">
        <v>0</v>
      </c>
      <c r="G84" s="556">
        <v>0.02</v>
      </c>
      <c r="H84" s="557"/>
      <c r="I84" s="557">
        <f t="shared" si="12"/>
        <v>0</v>
      </c>
      <c r="J84" s="558">
        <v>1</v>
      </c>
      <c r="K84" s="556">
        <f t="shared" si="13"/>
        <v>0.02</v>
      </c>
      <c r="L84" s="558">
        <v>0</v>
      </c>
      <c r="M84" s="556">
        <f t="shared" si="14"/>
        <v>0</v>
      </c>
      <c r="N84" s="559">
        <v>21</v>
      </c>
      <c r="O84" s="560">
        <v>8</v>
      </c>
      <c r="P84" s="561" t="s">
        <v>461</v>
      </c>
    </row>
    <row r="85" spans="1:16" s="397" customFormat="1" ht="13.5" customHeight="1">
      <c r="A85" s="545" t="s">
        <v>634</v>
      </c>
      <c r="B85" s="545" t="s">
        <v>457</v>
      </c>
      <c r="C85" s="545" t="s">
        <v>475</v>
      </c>
      <c r="D85" s="546" t="s">
        <v>555</v>
      </c>
      <c r="E85" s="547" t="s">
        <v>556</v>
      </c>
      <c r="F85" s="545" t="s">
        <v>3</v>
      </c>
      <c r="G85" s="548">
        <v>1</v>
      </c>
      <c r="H85" s="549"/>
      <c r="I85" s="549">
        <f t="shared" si="12"/>
        <v>0</v>
      </c>
      <c r="J85" s="550">
        <v>0</v>
      </c>
      <c r="K85" s="548">
        <f t="shared" si="13"/>
        <v>0</v>
      </c>
      <c r="L85" s="550">
        <v>0</v>
      </c>
      <c r="M85" s="548">
        <f t="shared" si="14"/>
        <v>0</v>
      </c>
      <c r="N85" s="551">
        <v>21</v>
      </c>
      <c r="O85" s="552">
        <v>4</v>
      </c>
      <c r="P85" s="397" t="s">
        <v>461</v>
      </c>
    </row>
    <row r="86" spans="1:16" s="397" customFormat="1" ht="13.5" customHeight="1">
      <c r="A86" s="553" t="s">
        <v>635</v>
      </c>
      <c r="B86" s="553" t="s">
        <v>482</v>
      </c>
      <c r="C86" s="553" t="s">
        <v>483</v>
      </c>
      <c r="D86" s="554" t="s">
        <v>636</v>
      </c>
      <c r="E86" s="555" t="s">
        <v>637</v>
      </c>
      <c r="F86" s="553" t="s">
        <v>3</v>
      </c>
      <c r="G86" s="556">
        <v>1</v>
      </c>
      <c r="H86" s="557"/>
      <c r="I86" s="557">
        <f t="shared" si="12"/>
        <v>0</v>
      </c>
      <c r="J86" s="558">
        <v>0</v>
      </c>
      <c r="K86" s="556">
        <f t="shared" si="13"/>
        <v>0</v>
      </c>
      <c r="L86" s="558">
        <v>0</v>
      </c>
      <c r="M86" s="556">
        <f t="shared" si="14"/>
        <v>0</v>
      </c>
      <c r="N86" s="559">
        <v>21</v>
      </c>
      <c r="O86" s="560">
        <v>8</v>
      </c>
      <c r="P86" s="561" t="s">
        <v>461</v>
      </c>
    </row>
    <row r="87" spans="2:16" s="522" customFormat="1" ht="12.75" customHeight="1">
      <c r="B87" s="523" t="s">
        <v>411</v>
      </c>
      <c r="D87" s="524" t="s">
        <v>638</v>
      </c>
      <c r="E87" s="524" t="s">
        <v>639</v>
      </c>
      <c r="I87" s="525">
        <f>SUM(I88:I107)</f>
        <v>0</v>
      </c>
      <c r="K87" s="526">
        <f>SUM(K88:K107)</f>
        <v>0.5524</v>
      </c>
      <c r="M87" s="526">
        <f>SUM(M88:M107)</f>
        <v>0</v>
      </c>
      <c r="P87" s="524" t="s">
        <v>455</v>
      </c>
    </row>
    <row r="88" spans="1:16" s="397" customFormat="1" ht="24" customHeight="1">
      <c r="A88" s="545" t="s">
        <v>640</v>
      </c>
      <c r="B88" s="545" t="s">
        <v>457</v>
      </c>
      <c r="C88" s="545" t="s">
        <v>471</v>
      </c>
      <c r="D88" s="546" t="s">
        <v>641</v>
      </c>
      <c r="E88" s="547" t="s">
        <v>642</v>
      </c>
      <c r="F88" s="545" t="s">
        <v>529</v>
      </c>
      <c r="G88" s="548">
        <v>11</v>
      </c>
      <c r="H88" s="549"/>
      <c r="I88" s="549">
        <f aca="true" t="shared" si="15" ref="I88:I107">ROUND(G88*H88,2)</f>
        <v>0</v>
      </c>
      <c r="J88" s="550">
        <v>0</v>
      </c>
      <c r="K88" s="548">
        <f aca="true" t="shared" si="16" ref="K88:K107">G88*J88</f>
        <v>0</v>
      </c>
      <c r="L88" s="550">
        <v>0</v>
      </c>
      <c r="M88" s="548">
        <f aca="true" t="shared" si="17" ref="M88:M107">G88*L88</f>
        <v>0</v>
      </c>
      <c r="N88" s="551">
        <v>21</v>
      </c>
      <c r="O88" s="552">
        <v>4</v>
      </c>
      <c r="P88" s="397" t="s">
        <v>461</v>
      </c>
    </row>
    <row r="89" spans="1:16" s="397" customFormat="1" ht="24" customHeight="1">
      <c r="A89" s="545" t="s">
        <v>643</v>
      </c>
      <c r="B89" s="545" t="s">
        <v>457</v>
      </c>
      <c r="C89" s="545" t="s">
        <v>471</v>
      </c>
      <c r="D89" s="546" t="s">
        <v>644</v>
      </c>
      <c r="E89" s="547" t="s">
        <v>645</v>
      </c>
      <c r="F89" s="545" t="s">
        <v>529</v>
      </c>
      <c r="G89" s="548">
        <v>2</v>
      </c>
      <c r="H89" s="549"/>
      <c r="I89" s="549">
        <f t="shared" si="15"/>
        <v>0</v>
      </c>
      <c r="J89" s="550">
        <v>0</v>
      </c>
      <c r="K89" s="548">
        <f t="shared" si="16"/>
        <v>0</v>
      </c>
      <c r="L89" s="550">
        <v>0</v>
      </c>
      <c r="M89" s="548">
        <f t="shared" si="17"/>
        <v>0</v>
      </c>
      <c r="N89" s="551">
        <v>21</v>
      </c>
      <c r="O89" s="552">
        <v>4</v>
      </c>
      <c r="P89" s="397" t="s">
        <v>461</v>
      </c>
    </row>
    <row r="90" spans="1:16" s="397" customFormat="1" ht="24" customHeight="1">
      <c r="A90" s="545" t="s">
        <v>646</v>
      </c>
      <c r="B90" s="545" t="s">
        <v>457</v>
      </c>
      <c r="C90" s="545" t="s">
        <v>471</v>
      </c>
      <c r="D90" s="546" t="s">
        <v>647</v>
      </c>
      <c r="E90" s="547" t="s">
        <v>648</v>
      </c>
      <c r="F90" s="545" t="s">
        <v>529</v>
      </c>
      <c r="G90" s="548">
        <v>9</v>
      </c>
      <c r="H90" s="549"/>
      <c r="I90" s="549">
        <f t="shared" si="15"/>
        <v>0</v>
      </c>
      <c r="J90" s="550">
        <v>0</v>
      </c>
      <c r="K90" s="548">
        <f t="shared" si="16"/>
        <v>0</v>
      </c>
      <c r="L90" s="550">
        <v>0</v>
      </c>
      <c r="M90" s="548">
        <f t="shared" si="17"/>
        <v>0</v>
      </c>
      <c r="N90" s="551">
        <v>21</v>
      </c>
      <c r="O90" s="552">
        <v>4</v>
      </c>
      <c r="P90" s="397" t="s">
        <v>461</v>
      </c>
    </row>
    <row r="91" spans="1:16" s="397" customFormat="1" ht="13.5" customHeight="1">
      <c r="A91" s="545" t="s">
        <v>649</v>
      </c>
      <c r="B91" s="545" t="s">
        <v>457</v>
      </c>
      <c r="C91" s="545" t="s">
        <v>471</v>
      </c>
      <c r="D91" s="546" t="s">
        <v>594</v>
      </c>
      <c r="E91" s="547" t="s">
        <v>547</v>
      </c>
      <c r="F91" s="545" t="s">
        <v>3</v>
      </c>
      <c r="G91" s="548">
        <v>11</v>
      </c>
      <c r="H91" s="549"/>
      <c r="I91" s="549">
        <f t="shared" si="15"/>
        <v>0</v>
      </c>
      <c r="J91" s="550">
        <v>0</v>
      </c>
      <c r="K91" s="548">
        <f t="shared" si="16"/>
        <v>0</v>
      </c>
      <c r="L91" s="550">
        <v>0</v>
      </c>
      <c r="M91" s="548">
        <f t="shared" si="17"/>
        <v>0</v>
      </c>
      <c r="N91" s="551">
        <v>21</v>
      </c>
      <c r="O91" s="552">
        <v>4</v>
      </c>
      <c r="P91" s="397" t="s">
        <v>461</v>
      </c>
    </row>
    <row r="92" spans="1:16" s="397" customFormat="1" ht="13.5" customHeight="1">
      <c r="A92" s="545" t="s">
        <v>650</v>
      </c>
      <c r="B92" s="545" t="s">
        <v>457</v>
      </c>
      <c r="C92" s="545" t="s">
        <v>471</v>
      </c>
      <c r="D92" s="546" t="s">
        <v>549</v>
      </c>
      <c r="E92" s="547" t="s">
        <v>550</v>
      </c>
      <c r="F92" s="545" t="s">
        <v>0</v>
      </c>
      <c r="G92" s="548">
        <v>0.55</v>
      </c>
      <c r="H92" s="549"/>
      <c r="I92" s="549">
        <f t="shared" si="15"/>
        <v>0</v>
      </c>
      <c r="J92" s="550">
        <v>0</v>
      </c>
      <c r="K92" s="548">
        <f t="shared" si="16"/>
        <v>0</v>
      </c>
      <c r="L92" s="550">
        <v>0</v>
      </c>
      <c r="M92" s="548">
        <f t="shared" si="17"/>
        <v>0</v>
      </c>
      <c r="N92" s="551">
        <v>21</v>
      </c>
      <c r="O92" s="552">
        <v>4</v>
      </c>
      <c r="P92" s="397" t="s">
        <v>461</v>
      </c>
    </row>
    <row r="93" spans="1:16" s="397" customFormat="1" ht="13.5" customHeight="1">
      <c r="A93" s="553" t="s">
        <v>651</v>
      </c>
      <c r="B93" s="553" t="s">
        <v>482</v>
      </c>
      <c r="C93" s="553" t="s">
        <v>483</v>
      </c>
      <c r="D93" s="554" t="s">
        <v>552</v>
      </c>
      <c r="E93" s="555" t="s">
        <v>553</v>
      </c>
      <c r="F93" s="553" t="s">
        <v>0</v>
      </c>
      <c r="G93" s="556">
        <v>0.55</v>
      </c>
      <c r="H93" s="557"/>
      <c r="I93" s="557">
        <f t="shared" si="15"/>
        <v>0</v>
      </c>
      <c r="J93" s="558">
        <v>1</v>
      </c>
      <c r="K93" s="556">
        <f t="shared" si="16"/>
        <v>0.55</v>
      </c>
      <c r="L93" s="558">
        <v>0</v>
      </c>
      <c r="M93" s="556">
        <f t="shared" si="17"/>
        <v>0</v>
      </c>
      <c r="N93" s="559">
        <v>21</v>
      </c>
      <c r="O93" s="560">
        <v>8</v>
      </c>
      <c r="P93" s="561" t="s">
        <v>461</v>
      </c>
    </row>
    <row r="94" spans="1:16" s="397" customFormat="1" ht="13.5" customHeight="1">
      <c r="A94" s="553" t="s">
        <v>652</v>
      </c>
      <c r="B94" s="553" t="s">
        <v>482</v>
      </c>
      <c r="C94" s="553" t="s">
        <v>483</v>
      </c>
      <c r="D94" s="554" t="s">
        <v>490</v>
      </c>
      <c r="E94" s="555" t="s">
        <v>491</v>
      </c>
      <c r="F94" s="553" t="s">
        <v>0</v>
      </c>
      <c r="G94" s="556">
        <v>3.2</v>
      </c>
      <c r="H94" s="557"/>
      <c r="I94" s="557">
        <f t="shared" si="15"/>
        <v>0</v>
      </c>
      <c r="J94" s="558">
        <v>0</v>
      </c>
      <c r="K94" s="556">
        <f t="shared" si="16"/>
        <v>0</v>
      </c>
      <c r="L94" s="558">
        <v>0</v>
      </c>
      <c r="M94" s="556">
        <f t="shared" si="17"/>
        <v>0</v>
      </c>
      <c r="N94" s="559">
        <v>21</v>
      </c>
      <c r="O94" s="560">
        <v>8</v>
      </c>
      <c r="P94" s="561" t="s">
        <v>461</v>
      </c>
    </row>
    <row r="95" spans="1:16" s="397" customFormat="1" ht="13.5" customHeight="1">
      <c r="A95" s="545" t="s">
        <v>653</v>
      </c>
      <c r="B95" s="545" t="s">
        <v>457</v>
      </c>
      <c r="C95" s="545" t="s">
        <v>475</v>
      </c>
      <c r="D95" s="546" t="s">
        <v>555</v>
      </c>
      <c r="E95" s="547" t="s">
        <v>556</v>
      </c>
      <c r="F95" s="545" t="s">
        <v>3</v>
      </c>
      <c r="G95" s="548">
        <v>11</v>
      </c>
      <c r="H95" s="549"/>
      <c r="I95" s="549">
        <f t="shared" si="15"/>
        <v>0</v>
      </c>
      <c r="J95" s="550">
        <v>0</v>
      </c>
      <c r="K95" s="548">
        <f t="shared" si="16"/>
        <v>0</v>
      </c>
      <c r="L95" s="550">
        <v>0</v>
      </c>
      <c r="M95" s="548">
        <f t="shared" si="17"/>
        <v>0</v>
      </c>
      <c r="N95" s="551">
        <v>21</v>
      </c>
      <c r="O95" s="552">
        <v>4</v>
      </c>
      <c r="P95" s="397" t="s">
        <v>461</v>
      </c>
    </row>
    <row r="96" spans="1:16" s="397" customFormat="1" ht="13.5" customHeight="1">
      <c r="A96" s="545" t="s">
        <v>654</v>
      </c>
      <c r="B96" s="545" t="s">
        <v>457</v>
      </c>
      <c r="C96" s="545" t="s">
        <v>471</v>
      </c>
      <c r="D96" s="546" t="s">
        <v>655</v>
      </c>
      <c r="E96" s="547" t="s">
        <v>656</v>
      </c>
      <c r="F96" s="545" t="s">
        <v>529</v>
      </c>
      <c r="G96" s="548">
        <v>8</v>
      </c>
      <c r="H96" s="549"/>
      <c r="I96" s="549">
        <f t="shared" si="15"/>
        <v>0</v>
      </c>
      <c r="J96" s="550">
        <v>0.0003</v>
      </c>
      <c r="K96" s="548">
        <f t="shared" si="16"/>
        <v>0.0024</v>
      </c>
      <c r="L96" s="550">
        <v>0</v>
      </c>
      <c r="M96" s="548">
        <f t="shared" si="17"/>
        <v>0</v>
      </c>
      <c r="N96" s="551">
        <v>21</v>
      </c>
      <c r="O96" s="552">
        <v>4</v>
      </c>
      <c r="P96" s="397" t="s">
        <v>461</v>
      </c>
    </row>
    <row r="97" spans="1:16" s="397" customFormat="1" ht="13.5" customHeight="1">
      <c r="A97" s="553" t="s">
        <v>657</v>
      </c>
      <c r="B97" s="553" t="s">
        <v>482</v>
      </c>
      <c r="C97" s="553" t="s">
        <v>483</v>
      </c>
      <c r="D97" s="554" t="s">
        <v>658</v>
      </c>
      <c r="E97" s="555" t="s">
        <v>659</v>
      </c>
      <c r="F97" s="553" t="s">
        <v>3</v>
      </c>
      <c r="G97" s="556">
        <v>8</v>
      </c>
      <c r="H97" s="557"/>
      <c r="I97" s="557">
        <f t="shared" si="15"/>
        <v>0</v>
      </c>
      <c r="J97" s="558">
        <v>0</v>
      </c>
      <c r="K97" s="556">
        <f t="shared" si="16"/>
        <v>0</v>
      </c>
      <c r="L97" s="558">
        <v>0</v>
      </c>
      <c r="M97" s="556">
        <f t="shared" si="17"/>
        <v>0</v>
      </c>
      <c r="N97" s="559">
        <v>21</v>
      </c>
      <c r="O97" s="560">
        <v>8</v>
      </c>
      <c r="P97" s="561" t="s">
        <v>461</v>
      </c>
    </row>
    <row r="98" spans="1:16" s="397" customFormat="1" ht="13.5" customHeight="1">
      <c r="A98" s="553" t="s">
        <v>660</v>
      </c>
      <c r="B98" s="553" t="s">
        <v>482</v>
      </c>
      <c r="C98" s="553" t="s">
        <v>483</v>
      </c>
      <c r="D98" s="554" t="s">
        <v>661</v>
      </c>
      <c r="E98" s="555" t="s">
        <v>662</v>
      </c>
      <c r="F98" s="553" t="s">
        <v>3</v>
      </c>
      <c r="G98" s="556">
        <v>2</v>
      </c>
      <c r="H98" s="557"/>
      <c r="I98" s="557">
        <f t="shared" si="15"/>
        <v>0</v>
      </c>
      <c r="J98" s="558">
        <v>0</v>
      </c>
      <c r="K98" s="556">
        <f t="shared" si="16"/>
        <v>0</v>
      </c>
      <c r="L98" s="558">
        <v>0</v>
      </c>
      <c r="M98" s="556">
        <f t="shared" si="17"/>
        <v>0</v>
      </c>
      <c r="N98" s="559">
        <v>21</v>
      </c>
      <c r="O98" s="560">
        <v>8</v>
      </c>
      <c r="P98" s="561" t="s">
        <v>461</v>
      </c>
    </row>
    <row r="99" spans="1:16" s="397" customFormat="1" ht="13.5" customHeight="1">
      <c r="A99" s="553" t="s">
        <v>663</v>
      </c>
      <c r="B99" s="553" t="s">
        <v>482</v>
      </c>
      <c r="C99" s="553" t="s">
        <v>483</v>
      </c>
      <c r="D99" s="554" t="s">
        <v>664</v>
      </c>
      <c r="E99" s="555" t="s">
        <v>665</v>
      </c>
      <c r="F99" s="553" t="s">
        <v>3</v>
      </c>
      <c r="G99" s="556">
        <v>1</v>
      </c>
      <c r="H99" s="557"/>
      <c r="I99" s="557">
        <f t="shared" si="15"/>
        <v>0</v>
      </c>
      <c r="J99" s="558">
        <v>0</v>
      </c>
      <c r="K99" s="556">
        <f t="shared" si="16"/>
        <v>0</v>
      </c>
      <c r="L99" s="558">
        <v>0</v>
      </c>
      <c r="M99" s="556">
        <f t="shared" si="17"/>
        <v>0</v>
      </c>
      <c r="N99" s="559">
        <v>21</v>
      </c>
      <c r="O99" s="560">
        <v>8</v>
      </c>
      <c r="P99" s="561" t="s">
        <v>461</v>
      </c>
    </row>
    <row r="100" spans="1:16" s="397" customFormat="1" ht="13.5" customHeight="1">
      <c r="A100" s="553" t="s">
        <v>666</v>
      </c>
      <c r="B100" s="553" t="s">
        <v>482</v>
      </c>
      <c r="C100" s="553" t="s">
        <v>483</v>
      </c>
      <c r="D100" s="554" t="s">
        <v>667</v>
      </c>
      <c r="E100" s="555" t="s">
        <v>668</v>
      </c>
      <c r="F100" s="553" t="s">
        <v>3</v>
      </c>
      <c r="G100" s="556">
        <v>1</v>
      </c>
      <c r="H100" s="557"/>
      <c r="I100" s="557">
        <f t="shared" si="15"/>
        <v>0</v>
      </c>
      <c r="J100" s="558">
        <v>0</v>
      </c>
      <c r="K100" s="556">
        <f t="shared" si="16"/>
        <v>0</v>
      </c>
      <c r="L100" s="558">
        <v>0</v>
      </c>
      <c r="M100" s="556">
        <f t="shared" si="17"/>
        <v>0</v>
      </c>
      <c r="N100" s="559">
        <v>21</v>
      </c>
      <c r="O100" s="560">
        <v>8</v>
      </c>
      <c r="P100" s="561" t="s">
        <v>461</v>
      </c>
    </row>
    <row r="101" spans="1:16" s="397" customFormat="1" ht="13.5" customHeight="1">
      <c r="A101" s="553" t="s">
        <v>669</v>
      </c>
      <c r="B101" s="553" t="s">
        <v>482</v>
      </c>
      <c r="C101" s="553" t="s">
        <v>483</v>
      </c>
      <c r="D101" s="554" t="s">
        <v>670</v>
      </c>
      <c r="E101" s="555" t="s">
        <v>671</v>
      </c>
      <c r="F101" s="553" t="s">
        <v>3</v>
      </c>
      <c r="G101" s="556">
        <v>1</v>
      </c>
      <c r="H101" s="557"/>
      <c r="I101" s="557">
        <f t="shared" si="15"/>
        <v>0</v>
      </c>
      <c r="J101" s="558">
        <v>0</v>
      </c>
      <c r="K101" s="556">
        <f t="shared" si="16"/>
        <v>0</v>
      </c>
      <c r="L101" s="558">
        <v>0</v>
      </c>
      <c r="M101" s="556">
        <f t="shared" si="17"/>
        <v>0</v>
      </c>
      <c r="N101" s="559">
        <v>21</v>
      </c>
      <c r="O101" s="560">
        <v>8</v>
      </c>
      <c r="P101" s="561" t="s">
        <v>461</v>
      </c>
    </row>
    <row r="102" spans="1:16" s="397" customFormat="1" ht="13.5" customHeight="1">
      <c r="A102" s="553" t="s">
        <v>672</v>
      </c>
      <c r="B102" s="553" t="s">
        <v>482</v>
      </c>
      <c r="C102" s="553" t="s">
        <v>483</v>
      </c>
      <c r="D102" s="554" t="s">
        <v>673</v>
      </c>
      <c r="E102" s="555" t="s">
        <v>674</v>
      </c>
      <c r="F102" s="553" t="s">
        <v>3</v>
      </c>
      <c r="G102" s="556">
        <v>1</v>
      </c>
      <c r="H102" s="557"/>
      <c r="I102" s="557">
        <f t="shared" si="15"/>
        <v>0</v>
      </c>
      <c r="J102" s="558">
        <v>0</v>
      </c>
      <c r="K102" s="556">
        <f t="shared" si="16"/>
        <v>0</v>
      </c>
      <c r="L102" s="558">
        <v>0</v>
      </c>
      <c r="M102" s="556">
        <f t="shared" si="17"/>
        <v>0</v>
      </c>
      <c r="N102" s="559">
        <v>21</v>
      </c>
      <c r="O102" s="560">
        <v>8</v>
      </c>
      <c r="P102" s="561" t="s">
        <v>461</v>
      </c>
    </row>
    <row r="103" spans="1:16" s="397" customFormat="1" ht="13.5" customHeight="1">
      <c r="A103" s="553" t="s">
        <v>675</v>
      </c>
      <c r="B103" s="553" t="s">
        <v>482</v>
      </c>
      <c r="C103" s="553" t="s">
        <v>483</v>
      </c>
      <c r="D103" s="554" t="s">
        <v>676</v>
      </c>
      <c r="E103" s="555" t="s">
        <v>677</v>
      </c>
      <c r="F103" s="553" t="s">
        <v>3</v>
      </c>
      <c r="G103" s="556">
        <v>1</v>
      </c>
      <c r="H103" s="557"/>
      <c r="I103" s="557">
        <f t="shared" si="15"/>
        <v>0</v>
      </c>
      <c r="J103" s="558">
        <v>0</v>
      </c>
      <c r="K103" s="556">
        <f t="shared" si="16"/>
        <v>0</v>
      </c>
      <c r="L103" s="558">
        <v>0</v>
      </c>
      <c r="M103" s="556">
        <f t="shared" si="17"/>
        <v>0</v>
      </c>
      <c r="N103" s="559">
        <v>21</v>
      </c>
      <c r="O103" s="560">
        <v>8</v>
      </c>
      <c r="P103" s="561" t="s">
        <v>461</v>
      </c>
    </row>
    <row r="104" spans="1:16" s="397" customFormat="1" ht="13.5" customHeight="1">
      <c r="A104" s="553" t="s">
        <v>678</v>
      </c>
      <c r="B104" s="553" t="s">
        <v>482</v>
      </c>
      <c r="C104" s="553" t="s">
        <v>483</v>
      </c>
      <c r="D104" s="554" t="s">
        <v>679</v>
      </c>
      <c r="E104" s="555" t="s">
        <v>680</v>
      </c>
      <c r="F104" s="553" t="s">
        <v>3</v>
      </c>
      <c r="G104" s="556">
        <v>1</v>
      </c>
      <c r="H104" s="557"/>
      <c r="I104" s="557">
        <f t="shared" si="15"/>
        <v>0</v>
      </c>
      <c r="J104" s="558">
        <v>0</v>
      </c>
      <c r="K104" s="556">
        <f t="shared" si="16"/>
        <v>0</v>
      </c>
      <c r="L104" s="558">
        <v>0</v>
      </c>
      <c r="M104" s="556">
        <f t="shared" si="17"/>
        <v>0</v>
      </c>
      <c r="N104" s="559">
        <v>21</v>
      </c>
      <c r="O104" s="560">
        <v>8</v>
      </c>
      <c r="P104" s="561" t="s">
        <v>461</v>
      </c>
    </row>
    <row r="105" spans="1:16" s="397" customFormat="1" ht="13.5" customHeight="1">
      <c r="A105" s="553" t="s">
        <v>681</v>
      </c>
      <c r="B105" s="553" t="s">
        <v>482</v>
      </c>
      <c r="C105" s="553" t="s">
        <v>483</v>
      </c>
      <c r="D105" s="554" t="s">
        <v>682</v>
      </c>
      <c r="E105" s="555" t="s">
        <v>683</v>
      </c>
      <c r="F105" s="553" t="s">
        <v>3</v>
      </c>
      <c r="G105" s="556">
        <v>1</v>
      </c>
      <c r="H105" s="557"/>
      <c r="I105" s="557">
        <f t="shared" si="15"/>
        <v>0</v>
      </c>
      <c r="J105" s="558">
        <v>0</v>
      </c>
      <c r="K105" s="556">
        <f t="shared" si="16"/>
        <v>0</v>
      </c>
      <c r="L105" s="558">
        <v>0</v>
      </c>
      <c r="M105" s="556">
        <f t="shared" si="17"/>
        <v>0</v>
      </c>
      <c r="N105" s="559">
        <v>21</v>
      </c>
      <c r="O105" s="560">
        <v>8</v>
      </c>
      <c r="P105" s="561" t="s">
        <v>461</v>
      </c>
    </row>
    <row r="106" spans="1:16" s="397" customFormat="1" ht="13.5" customHeight="1">
      <c r="A106" s="553" t="s">
        <v>684</v>
      </c>
      <c r="B106" s="553" t="s">
        <v>482</v>
      </c>
      <c r="C106" s="553" t="s">
        <v>483</v>
      </c>
      <c r="D106" s="554" t="s">
        <v>685</v>
      </c>
      <c r="E106" s="555" t="s">
        <v>686</v>
      </c>
      <c r="F106" s="553" t="s">
        <v>3</v>
      </c>
      <c r="G106" s="556">
        <v>1</v>
      </c>
      <c r="H106" s="557"/>
      <c r="I106" s="557">
        <f t="shared" si="15"/>
        <v>0</v>
      </c>
      <c r="J106" s="558">
        <v>0</v>
      </c>
      <c r="K106" s="556">
        <f t="shared" si="16"/>
        <v>0</v>
      </c>
      <c r="L106" s="558">
        <v>0</v>
      </c>
      <c r="M106" s="556">
        <f t="shared" si="17"/>
        <v>0</v>
      </c>
      <c r="N106" s="559">
        <v>21</v>
      </c>
      <c r="O106" s="560">
        <v>8</v>
      </c>
      <c r="P106" s="561" t="s">
        <v>461</v>
      </c>
    </row>
    <row r="107" spans="1:16" s="397" customFormat="1" ht="13.5" customHeight="1">
      <c r="A107" s="553" t="s">
        <v>687</v>
      </c>
      <c r="B107" s="553" t="s">
        <v>482</v>
      </c>
      <c r="C107" s="553" t="s">
        <v>483</v>
      </c>
      <c r="D107" s="554" t="s">
        <v>688</v>
      </c>
      <c r="E107" s="555" t="s">
        <v>689</v>
      </c>
      <c r="F107" s="553" t="s">
        <v>3</v>
      </c>
      <c r="G107" s="556">
        <v>1</v>
      </c>
      <c r="H107" s="557"/>
      <c r="I107" s="557">
        <f t="shared" si="15"/>
        <v>0</v>
      </c>
      <c r="J107" s="558">
        <v>0</v>
      </c>
      <c r="K107" s="556">
        <f t="shared" si="16"/>
        <v>0</v>
      </c>
      <c r="L107" s="558">
        <v>0</v>
      </c>
      <c r="M107" s="556">
        <f t="shared" si="17"/>
        <v>0</v>
      </c>
      <c r="N107" s="559">
        <v>21</v>
      </c>
      <c r="O107" s="560">
        <v>8</v>
      </c>
      <c r="P107" s="561" t="s">
        <v>461</v>
      </c>
    </row>
    <row r="108" spans="2:16" s="522" customFormat="1" ht="12.75" customHeight="1">
      <c r="B108" s="523" t="s">
        <v>411</v>
      </c>
      <c r="D108" s="524" t="s">
        <v>690</v>
      </c>
      <c r="E108" s="524" t="s">
        <v>691</v>
      </c>
      <c r="I108" s="525">
        <f>SUM(I109:I123)</f>
        <v>0</v>
      </c>
      <c r="K108" s="526">
        <f>SUM(K109:K123)</f>
        <v>0.4087</v>
      </c>
      <c r="M108" s="526">
        <f>SUM(M109:M123)</f>
        <v>0</v>
      </c>
      <c r="P108" s="524" t="s">
        <v>455</v>
      </c>
    </row>
    <row r="109" spans="1:16" s="397" customFormat="1" ht="24" customHeight="1">
      <c r="A109" s="545" t="s">
        <v>692</v>
      </c>
      <c r="B109" s="545" t="s">
        <v>457</v>
      </c>
      <c r="C109" s="545" t="s">
        <v>471</v>
      </c>
      <c r="D109" s="546" t="s">
        <v>693</v>
      </c>
      <c r="E109" s="547" t="s">
        <v>694</v>
      </c>
      <c r="F109" s="545" t="s">
        <v>529</v>
      </c>
      <c r="G109" s="548">
        <v>4</v>
      </c>
      <c r="H109" s="549"/>
      <c r="I109" s="549">
        <f aca="true" t="shared" si="18" ref="I109:I123">ROUND(G109*H109,2)</f>
        <v>0</v>
      </c>
      <c r="J109" s="550">
        <v>0</v>
      </c>
      <c r="K109" s="548">
        <f aca="true" t="shared" si="19" ref="K109:K123">G109*J109</f>
        <v>0</v>
      </c>
      <c r="L109" s="550">
        <v>0</v>
      </c>
      <c r="M109" s="548">
        <f aca="true" t="shared" si="20" ref="M109:M123">G109*L109</f>
        <v>0</v>
      </c>
      <c r="N109" s="551">
        <v>21</v>
      </c>
      <c r="O109" s="552">
        <v>4</v>
      </c>
      <c r="P109" s="397" t="s">
        <v>461</v>
      </c>
    </row>
    <row r="110" spans="1:16" s="397" customFormat="1" ht="24" customHeight="1">
      <c r="A110" s="545" t="s">
        <v>695</v>
      </c>
      <c r="B110" s="545" t="s">
        <v>457</v>
      </c>
      <c r="C110" s="545" t="s">
        <v>471</v>
      </c>
      <c r="D110" s="546" t="s">
        <v>696</v>
      </c>
      <c r="E110" s="547" t="s">
        <v>697</v>
      </c>
      <c r="F110" s="545" t="s">
        <v>529</v>
      </c>
      <c r="G110" s="548">
        <v>4</v>
      </c>
      <c r="H110" s="549"/>
      <c r="I110" s="549">
        <f t="shared" si="18"/>
        <v>0</v>
      </c>
      <c r="J110" s="550">
        <v>0</v>
      </c>
      <c r="K110" s="548">
        <f t="shared" si="19"/>
        <v>0</v>
      </c>
      <c r="L110" s="550">
        <v>0</v>
      </c>
      <c r="M110" s="548">
        <f t="shared" si="20"/>
        <v>0</v>
      </c>
      <c r="N110" s="551">
        <v>21</v>
      </c>
      <c r="O110" s="552">
        <v>4</v>
      </c>
      <c r="P110" s="397" t="s">
        <v>461</v>
      </c>
    </row>
    <row r="111" spans="1:16" s="397" customFormat="1" ht="13.5" customHeight="1">
      <c r="A111" s="545" t="s">
        <v>698</v>
      </c>
      <c r="B111" s="545" t="s">
        <v>457</v>
      </c>
      <c r="C111" s="545" t="s">
        <v>475</v>
      </c>
      <c r="D111" s="546" t="s">
        <v>699</v>
      </c>
      <c r="E111" s="547" t="s">
        <v>700</v>
      </c>
      <c r="F111" s="545" t="s">
        <v>1</v>
      </c>
      <c r="G111" s="548">
        <v>12</v>
      </c>
      <c r="H111" s="549"/>
      <c r="I111" s="549">
        <f t="shared" si="18"/>
        <v>0</v>
      </c>
      <c r="J111" s="550">
        <v>0</v>
      </c>
      <c r="K111" s="548">
        <f t="shared" si="19"/>
        <v>0</v>
      </c>
      <c r="L111" s="550">
        <v>0</v>
      </c>
      <c r="M111" s="548">
        <f t="shared" si="20"/>
        <v>0</v>
      </c>
      <c r="N111" s="551">
        <v>21</v>
      </c>
      <c r="O111" s="552">
        <v>4</v>
      </c>
      <c r="P111" s="397" t="s">
        <v>461</v>
      </c>
    </row>
    <row r="112" spans="1:16" s="397" customFormat="1" ht="13.5" customHeight="1">
      <c r="A112" s="545" t="s">
        <v>701</v>
      </c>
      <c r="B112" s="545" t="s">
        <v>457</v>
      </c>
      <c r="C112" s="545" t="s">
        <v>475</v>
      </c>
      <c r="D112" s="546" t="s">
        <v>702</v>
      </c>
      <c r="E112" s="547" t="s">
        <v>703</v>
      </c>
      <c r="F112" s="545" t="s">
        <v>1</v>
      </c>
      <c r="G112" s="548">
        <v>12</v>
      </c>
      <c r="H112" s="549"/>
      <c r="I112" s="549">
        <f t="shared" si="18"/>
        <v>0</v>
      </c>
      <c r="J112" s="550">
        <v>0</v>
      </c>
      <c r="K112" s="548">
        <f t="shared" si="19"/>
        <v>0</v>
      </c>
      <c r="L112" s="550">
        <v>0</v>
      </c>
      <c r="M112" s="548">
        <f t="shared" si="20"/>
        <v>0</v>
      </c>
      <c r="N112" s="551">
        <v>21</v>
      </c>
      <c r="O112" s="552">
        <v>4</v>
      </c>
      <c r="P112" s="397" t="s">
        <v>461</v>
      </c>
    </row>
    <row r="113" spans="1:16" s="397" customFormat="1" ht="13.5" customHeight="1">
      <c r="A113" s="553" t="s">
        <v>704</v>
      </c>
      <c r="B113" s="553" t="s">
        <v>482</v>
      </c>
      <c r="C113" s="553" t="s">
        <v>483</v>
      </c>
      <c r="D113" s="554" t="s">
        <v>484</v>
      </c>
      <c r="E113" s="555" t="s">
        <v>485</v>
      </c>
      <c r="F113" s="553" t="s">
        <v>0</v>
      </c>
      <c r="G113" s="556">
        <v>3.72</v>
      </c>
      <c r="H113" s="557"/>
      <c r="I113" s="557">
        <f t="shared" si="18"/>
        <v>0</v>
      </c>
      <c r="J113" s="558">
        <v>0</v>
      </c>
      <c r="K113" s="556">
        <f t="shared" si="19"/>
        <v>0</v>
      </c>
      <c r="L113" s="558">
        <v>0</v>
      </c>
      <c r="M113" s="556">
        <f t="shared" si="20"/>
        <v>0</v>
      </c>
      <c r="N113" s="559">
        <v>21</v>
      </c>
      <c r="O113" s="560">
        <v>8</v>
      </c>
      <c r="P113" s="561" t="s">
        <v>461</v>
      </c>
    </row>
    <row r="114" spans="1:16" s="397" customFormat="1" ht="13.5" customHeight="1">
      <c r="A114" s="553" t="s">
        <v>705</v>
      </c>
      <c r="B114" s="553" t="s">
        <v>482</v>
      </c>
      <c r="C114" s="553" t="s">
        <v>483</v>
      </c>
      <c r="D114" s="554" t="s">
        <v>490</v>
      </c>
      <c r="E114" s="555" t="s">
        <v>491</v>
      </c>
      <c r="F114" s="553" t="s">
        <v>0</v>
      </c>
      <c r="G114" s="556">
        <v>3.72</v>
      </c>
      <c r="H114" s="557"/>
      <c r="I114" s="557">
        <f t="shared" si="18"/>
        <v>0</v>
      </c>
      <c r="J114" s="558">
        <v>0</v>
      </c>
      <c r="K114" s="556">
        <f t="shared" si="19"/>
        <v>0</v>
      </c>
      <c r="L114" s="558">
        <v>0</v>
      </c>
      <c r="M114" s="556">
        <f t="shared" si="20"/>
        <v>0</v>
      </c>
      <c r="N114" s="559">
        <v>21</v>
      </c>
      <c r="O114" s="560">
        <v>8</v>
      </c>
      <c r="P114" s="561" t="s">
        <v>461</v>
      </c>
    </row>
    <row r="115" spans="1:16" s="397" customFormat="1" ht="13.5" customHeight="1">
      <c r="A115" s="545" t="s">
        <v>706</v>
      </c>
      <c r="B115" s="545" t="s">
        <v>457</v>
      </c>
      <c r="C115" s="545" t="s">
        <v>471</v>
      </c>
      <c r="D115" s="546" t="s">
        <v>549</v>
      </c>
      <c r="E115" s="547" t="s">
        <v>550</v>
      </c>
      <c r="F115" s="545" t="s">
        <v>0</v>
      </c>
      <c r="G115" s="548">
        <v>0.4</v>
      </c>
      <c r="H115" s="549"/>
      <c r="I115" s="549">
        <f t="shared" si="18"/>
        <v>0</v>
      </c>
      <c r="J115" s="550">
        <v>0</v>
      </c>
      <c r="K115" s="548">
        <f t="shared" si="19"/>
        <v>0</v>
      </c>
      <c r="L115" s="550">
        <v>0</v>
      </c>
      <c r="M115" s="548">
        <f t="shared" si="20"/>
        <v>0</v>
      </c>
      <c r="N115" s="551">
        <v>21</v>
      </c>
      <c r="O115" s="552">
        <v>4</v>
      </c>
      <c r="P115" s="397" t="s">
        <v>461</v>
      </c>
    </row>
    <row r="116" spans="1:16" s="397" customFormat="1" ht="13.5" customHeight="1">
      <c r="A116" s="553" t="s">
        <v>707</v>
      </c>
      <c r="B116" s="553" t="s">
        <v>482</v>
      </c>
      <c r="C116" s="553" t="s">
        <v>483</v>
      </c>
      <c r="D116" s="554" t="s">
        <v>552</v>
      </c>
      <c r="E116" s="555" t="s">
        <v>553</v>
      </c>
      <c r="F116" s="553" t="s">
        <v>0</v>
      </c>
      <c r="G116" s="556">
        <v>0.4</v>
      </c>
      <c r="H116" s="557"/>
      <c r="I116" s="557">
        <f t="shared" si="18"/>
        <v>0</v>
      </c>
      <c r="J116" s="558">
        <v>1</v>
      </c>
      <c r="K116" s="556">
        <f t="shared" si="19"/>
        <v>0.4</v>
      </c>
      <c r="L116" s="558">
        <v>0</v>
      </c>
      <c r="M116" s="556">
        <f t="shared" si="20"/>
        <v>0</v>
      </c>
      <c r="N116" s="559">
        <v>21</v>
      </c>
      <c r="O116" s="560">
        <v>8</v>
      </c>
      <c r="P116" s="561" t="s">
        <v>461</v>
      </c>
    </row>
    <row r="117" spans="1:16" s="397" customFormat="1" ht="13.5" customHeight="1">
      <c r="A117" s="545" t="s">
        <v>708</v>
      </c>
      <c r="B117" s="545" t="s">
        <v>457</v>
      </c>
      <c r="C117" s="545" t="s">
        <v>471</v>
      </c>
      <c r="D117" s="546" t="s">
        <v>655</v>
      </c>
      <c r="E117" s="547" t="s">
        <v>656</v>
      </c>
      <c r="F117" s="545" t="s">
        <v>529</v>
      </c>
      <c r="G117" s="548">
        <v>29</v>
      </c>
      <c r="H117" s="549"/>
      <c r="I117" s="549">
        <f t="shared" si="18"/>
        <v>0</v>
      </c>
      <c r="J117" s="550">
        <v>0.0003</v>
      </c>
      <c r="K117" s="548">
        <f t="shared" si="19"/>
        <v>0.0087</v>
      </c>
      <c r="L117" s="550">
        <v>0</v>
      </c>
      <c r="M117" s="548">
        <f t="shared" si="20"/>
        <v>0</v>
      </c>
      <c r="N117" s="551">
        <v>21</v>
      </c>
      <c r="O117" s="552">
        <v>4</v>
      </c>
      <c r="P117" s="397" t="s">
        <v>461</v>
      </c>
    </row>
    <row r="118" spans="1:16" s="397" customFormat="1" ht="13.5" customHeight="1">
      <c r="A118" s="553" t="s">
        <v>709</v>
      </c>
      <c r="B118" s="553" t="s">
        <v>482</v>
      </c>
      <c r="C118" s="553" t="s">
        <v>483</v>
      </c>
      <c r="D118" s="554" t="s">
        <v>658</v>
      </c>
      <c r="E118" s="555" t="s">
        <v>659</v>
      </c>
      <c r="F118" s="553" t="s">
        <v>3</v>
      </c>
      <c r="G118" s="556">
        <v>29</v>
      </c>
      <c r="H118" s="557"/>
      <c r="I118" s="557">
        <f t="shared" si="18"/>
        <v>0</v>
      </c>
      <c r="J118" s="558">
        <v>0</v>
      </c>
      <c r="K118" s="556">
        <f t="shared" si="19"/>
        <v>0</v>
      </c>
      <c r="L118" s="558">
        <v>0</v>
      </c>
      <c r="M118" s="556">
        <f t="shared" si="20"/>
        <v>0</v>
      </c>
      <c r="N118" s="559">
        <v>21</v>
      </c>
      <c r="O118" s="560">
        <v>8</v>
      </c>
      <c r="P118" s="561" t="s">
        <v>461</v>
      </c>
    </row>
    <row r="119" spans="1:16" s="397" customFormat="1" ht="13.5" customHeight="1">
      <c r="A119" s="545" t="s">
        <v>710</v>
      </c>
      <c r="B119" s="545" t="s">
        <v>457</v>
      </c>
      <c r="C119" s="545" t="s">
        <v>475</v>
      </c>
      <c r="D119" s="546" t="s">
        <v>711</v>
      </c>
      <c r="E119" s="547" t="s">
        <v>712</v>
      </c>
      <c r="F119" s="545" t="s">
        <v>3</v>
      </c>
      <c r="G119" s="548">
        <v>4</v>
      </c>
      <c r="H119" s="549"/>
      <c r="I119" s="549">
        <f t="shared" si="18"/>
        <v>0</v>
      </c>
      <c r="J119" s="550">
        <v>0</v>
      </c>
      <c r="K119" s="548">
        <f t="shared" si="19"/>
        <v>0</v>
      </c>
      <c r="L119" s="550">
        <v>0</v>
      </c>
      <c r="M119" s="548">
        <f t="shared" si="20"/>
        <v>0</v>
      </c>
      <c r="N119" s="551">
        <v>21</v>
      </c>
      <c r="O119" s="552">
        <v>4</v>
      </c>
      <c r="P119" s="397" t="s">
        <v>461</v>
      </c>
    </row>
    <row r="120" spans="1:16" s="397" customFormat="1" ht="13.5" customHeight="1">
      <c r="A120" s="553" t="s">
        <v>713</v>
      </c>
      <c r="B120" s="553" t="s">
        <v>482</v>
      </c>
      <c r="C120" s="553" t="s">
        <v>483</v>
      </c>
      <c r="D120" s="554" t="s">
        <v>714</v>
      </c>
      <c r="E120" s="555" t="s">
        <v>715</v>
      </c>
      <c r="F120" s="553" t="s">
        <v>3</v>
      </c>
      <c r="G120" s="556">
        <v>1</v>
      </c>
      <c r="H120" s="557"/>
      <c r="I120" s="557">
        <f t="shared" si="18"/>
        <v>0</v>
      </c>
      <c r="J120" s="558">
        <v>0</v>
      </c>
      <c r="K120" s="556">
        <f t="shared" si="19"/>
        <v>0</v>
      </c>
      <c r="L120" s="558">
        <v>0</v>
      </c>
      <c r="M120" s="556">
        <f t="shared" si="20"/>
        <v>0</v>
      </c>
      <c r="N120" s="559">
        <v>21</v>
      </c>
      <c r="O120" s="560">
        <v>8</v>
      </c>
      <c r="P120" s="561" t="s">
        <v>461</v>
      </c>
    </row>
    <row r="121" spans="1:16" s="397" customFormat="1" ht="13.5" customHeight="1">
      <c r="A121" s="553" t="s">
        <v>716</v>
      </c>
      <c r="B121" s="553" t="s">
        <v>482</v>
      </c>
      <c r="C121" s="553" t="s">
        <v>483</v>
      </c>
      <c r="D121" s="554" t="s">
        <v>717</v>
      </c>
      <c r="E121" s="555" t="s">
        <v>718</v>
      </c>
      <c r="F121" s="553" t="s">
        <v>3</v>
      </c>
      <c r="G121" s="556">
        <v>1</v>
      </c>
      <c r="H121" s="557"/>
      <c r="I121" s="557">
        <f t="shared" si="18"/>
        <v>0</v>
      </c>
      <c r="J121" s="558">
        <v>0</v>
      </c>
      <c r="K121" s="556">
        <f t="shared" si="19"/>
        <v>0</v>
      </c>
      <c r="L121" s="558">
        <v>0</v>
      </c>
      <c r="M121" s="556">
        <f t="shared" si="20"/>
        <v>0</v>
      </c>
      <c r="N121" s="559">
        <v>21</v>
      </c>
      <c r="O121" s="560">
        <v>8</v>
      </c>
      <c r="P121" s="561" t="s">
        <v>461</v>
      </c>
    </row>
    <row r="122" spans="1:16" s="397" customFormat="1" ht="13.5" customHeight="1">
      <c r="A122" s="553" t="s">
        <v>719</v>
      </c>
      <c r="B122" s="553" t="s">
        <v>482</v>
      </c>
      <c r="C122" s="553" t="s">
        <v>483</v>
      </c>
      <c r="D122" s="554" t="s">
        <v>720</v>
      </c>
      <c r="E122" s="555" t="s">
        <v>721</v>
      </c>
      <c r="F122" s="553" t="s">
        <v>3</v>
      </c>
      <c r="G122" s="556">
        <v>1</v>
      </c>
      <c r="H122" s="557"/>
      <c r="I122" s="557">
        <f t="shared" si="18"/>
        <v>0</v>
      </c>
      <c r="J122" s="558">
        <v>0</v>
      </c>
      <c r="K122" s="556">
        <f t="shared" si="19"/>
        <v>0</v>
      </c>
      <c r="L122" s="558">
        <v>0</v>
      </c>
      <c r="M122" s="556">
        <f t="shared" si="20"/>
        <v>0</v>
      </c>
      <c r="N122" s="559">
        <v>21</v>
      </c>
      <c r="O122" s="560">
        <v>8</v>
      </c>
      <c r="P122" s="561" t="s">
        <v>461</v>
      </c>
    </row>
    <row r="123" spans="1:16" s="397" customFormat="1" ht="13.5" customHeight="1">
      <c r="A123" s="553" t="s">
        <v>722</v>
      </c>
      <c r="B123" s="553" t="s">
        <v>482</v>
      </c>
      <c r="C123" s="553" t="s">
        <v>483</v>
      </c>
      <c r="D123" s="554" t="s">
        <v>723</v>
      </c>
      <c r="E123" s="555" t="s">
        <v>724</v>
      </c>
      <c r="F123" s="553" t="s">
        <v>3</v>
      </c>
      <c r="G123" s="556">
        <v>1</v>
      </c>
      <c r="H123" s="557"/>
      <c r="I123" s="557">
        <f t="shared" si="18"/>
        <v>0</v>
      </c>
      <c r="J123" s="558">
        <v>0</v>
      </c>
      <c r="K123" s="556">
        <f t="shared" si="19"/>
        <v>0</v>
      </c>
      <c r="L123" s="558">
        <v>0</v>
      </c>
      <c r="M123" s="556">
        <f t="shared" si="20"/>
        <v>0</v>
      </c>
      <c r="N123" s="559">
        <v>21</v>
      </c>
      <c r="O123" s="560">
        <v>8</v>
      </c>
      <c r="P123" s="561" t="s">
        <v>461</v>
      </c>
    </row>
    <row r="124" spans="2:16" s="522" customFormat="1" ht="12.75" customHeight="1">
      <c r="B124" s="518" t="s">
        <v>411</v>
      </c>
      <c r="D124" s="519" t="s">
        <v>725</v>
      </c>
      <c r="E124" s="519" t="s">
        <v>725</v>
      </c>
      <c r="I124" s="520">
        <f>I125</f>
        <v>0</v>
      </c>
      <c r="K124" s="521">
        <f>K125</f>
        <v>0</v>
      </c>
      <c r="M124" s="521">
        <f>M125</f>
        <v>0</v>
      </c>
      <c r="P124" s="519" t="s">
        <v>454</v>
      </c>
    </row>
    <row r="125" spans="2:16" s="522" customFormat="1" ht="12.75" customHeight="1">
      <c r="B125" s="523" t="s">
        <v>411</v>
      </c>
      <c r="D125" s="524" t="s">
        <v>726</v>
      </c>
      <c r="E125" s="524" t="s">
        <v>727</v>
      </c>
      <c r="I125" s="525">
        <f>SUM(I126:I127)</f>
        <v>0</v>
      </c>
      <c r="K125" s="526">
        <f>SUM(K126:K127)</f>
        <v>0</v>
      </c>
      <c r="M125" s="526">
        <f>SUM(M126:M127)</f>
        <v>0</v>
      </c>
      <c r="P125" s="524" t="s">
        <v>455</v>
      </c>
    </row>
    <row r="126" spans="1:16" s="397" customFormat="1" ht="13.5" customHeight="1">
      <c r="A126" s="545" t="s">
        <v>728</v>
      </c>
      <c r="B126" s="545" t="s">
        <v>457</v>
      </c>
      <c r="C126" s="545" t="s">
        <v>475</v>
      </c>
      <c r="D126" s="546" t="s">
        <v>729</v>
      </c>
      <c r="E126" s="547" t="s">
        <v>730</v>
      </c>
      <c r="F126" s="545" t="s">
        <v>523</v>
      </c>
      <c r="G126" s="548">
        <v>1</v>
      </c>
      <c r="H126" s="549"/>
      <c r="I126" s="549">
        <f>ROUND(G126*H126,2)</f>
        <v>0</v>
      </c>
      <c r="J126" s="550">
        <v>0</v>
      </c>
      <c r="K126" s="548">
        <f>G126*J126</f>
        <v>0</v>
      </c>
      <c r="L126" s="550">
        <v>0</v>
      </c>
      <c r="M126" s="548">
        <f>G126*L126</f>
        <v>0</v>
      </c>
      <c r="N126" s="551">
        <v>21</v>
      </c>
      <c r="O126" s="552">
        <v>4</v>
      </c>
      <c r="P126" s="397" t="s">
        <v>461</v>
      </c>
    </row>
    <row r="127" spans="1:16" s="397" customFormat="1" ht="13.5" customHeight="1">
      <c r="A127" s="545" t="s">
        <v>731</v>
      </c>
      <c r="B127" s="545" t="s">
        <v>457</v>
      </c>
      <c r="C127" s="545" t="s">
        <v>475</v>
      </c>
      <c r="D127" s="546" t="s">
        <v>732</v>
      </c>
      <c r="E127" s="547" t="s">
        <v>733</v>
      </c>
      <c r="F127" s="545" t="s">
        <v>394</v>
      </c>
      <c r="G127" s="548">
        <v>1</v>
      </c>
      <c r="H127" s="549"/>
      <c r="I127" s="549">
        <f>ROUND(G127*H127,2)</f>
        <v>0</v>
      </c>
      <c r="J127" s="550">
        <v>0</v>
      </c>
      <c r="K127" s="548">
        <f>G127*J127</f>
        <v>0</v>
      </c>
      <c r="L127" s="550">
        <v>0</v>
      </c>
      <c r="M127" s="548">
        <f>G127*L127</f>
        <v>0</v>
      </c>
      <c r="N127" s="551">
        <v>21</v>
      </c>
      <c r="O127" s="552">
        <v>4</v>
      </c>
      <c r="P127" s="397" t="s">
        <v>461</v>
      </c>
    </row>
    <row r="128" spans="5:13" s="527" customFormat="1" ht="12.75" customHeight="1">
      <c r="E128" s="528" t="s">
        <v>436</v>
      </c>
      <c r="I128" s="529">
        <f>I14+I124</f>
        <v>0</v>
      </c>
      <c r="K128" s="530">
        <f>K14+K124</f>
        <v>18.9016</v>
      </c>
      <c r="M128" s="530">
        <f>M14+M124</f>
        <v>3.8811000000000004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118">
      <selection activeCell="J46" sqref="J46"/>
    </sheetView>
  </sheetViews>
  <sheetFormatPr defaultColWidth="9.33203125" defaultRowHeight="13.5"/>
  <cols>
    <col min="1" max="1" width="12.83203125" style="1" customWidth="1"/>
    <col min="2" max="2" width="33" style="1" customWidth="1"/>
    <col min="3" max="3" width="13.5" style="1" customWidth="1"/>
    <col min="4" max="4" width="13.33203125" style="1" customWidth="1"/>
    <col min="5" max="5" width="16.33203125" style="1" customWidth="1"/>
    <col min="6" max="16384" width="9.33203125" style="1" customWidth="1"/>
  </cols>
  <sheetData>
    <row r="1" spans="1:21" s="2" customFormat="1" ht="18.75">
      <c r="A1" s="54" t="s">
        <v>342</v>
      </c>
      <c r="B1" s="52"/>
      <c r="C1" s="52"/>
      <c r="D1" s="26"/>
      <c r="E1" s="52"/>
      <c r="F1" s="53"/>
      <c r="J1" s="52"/>
      <c r="K1" s="52"/>
      <c r="L1" s="52"/>
      <c r="M1" s="52"/>
      <c r="N1" s="52"/>
      <c r="O1" s="52"/>
      <c r="P1" s="52"/>
      <c r="Q1" s="52"/>
      <c r="R1" s="52"/>
      <c r="U1" s="3"/>
    </row>
    <row r="2" spans="4:5" s="47" customFormat="1" ht="12.75">
      <c r="D2" s="51"/>
      <c r="E2" s="51"/>
    </row>
    <row r="3" spans="1:21" s="336" customFormat="1" ht="15">
      <c r="A3" s="376" t="s">
        <v>83</v>
      </c>
      <c r="B3" s="52"/>
      <c r="C3" s="52"/>
      <c r="D3" s="353"/>
      <c r="E3" s="52"/>
      <c r="F3" s="53"/>
      <c r="J3" s="52"/>
      <c r="K3" s="52"/>
      <c r="L3" s="52"/>
      <c r="M3" s="52"/>
      <c r="N3" s="52"/>
      <c r="O3" s="52"/>
      <c r="P3" s="52"/>
      <c r="Q3" s="52"/>
      <c r="R3" s="52"/>
      <c r="U3" s="337"/>
    </row>
    <row r="4" spans="1:5" s="383" customFormat="1" ht="22.5">
      <c r="A4" s="383" t="s">
        <v>344</v>
      </c>
      <c r="D4" s="384"/>
      <c r="E4" s="384"/>
    </row>
    <row r="5" spans="4:5" s="47" customFormat="1" ht="12.75">
      <c r="D5" s="51"/>
      <c r="E5" s="51"/>
    </row>
    <row r="6" spans="1:10" s="47" customFormat="1" ht="15">
      <c r="A6" s="224" t="s">
        <v>82</v>
      </c>
      <c r="B6" s="50"/>
      <c r="C6" s="50"/>
      <c r="D6" s="49"/>
      <c r="E6" s="49"/>
      <c r="F6" s="48"/>
      <c r="G6" s="48"/>
      <c r="H6" s="48"/>
      <c r="I6" s="48"/>
      <c r="J6" s="48"/>
    </row>
    <row r="7" spans="2:5" s="45" customFormat="1" ht="18">
      <c r="B7" s="375" t="s">
        <v>81</v>
      </c>
      <c r="D7" s="46"/>
      <c r="E7" s="46"/>
    </row>
    <row r="8" ht="13.5" thickBot="1"/>
    <row r="9" spans="1:9" s="37" customFormat="1" ht="15.75" thickBot="1">
      <c r="A9" s="44" t="s">
        <v>80</v>
      </c>
      <c r="B9" s="43" t="s">
        <v>79</v>
      </c>
      <c r="C9" s="42" t="s">
        <v>78</v>
      </c>
      <c r="D9" s="41" t="s">
        <v>77</v>
      </c>
      <c r="E9" s="40" t="s">
        <v>76</v>
      </c>
      <c r="F9" s="39"/>
      <c r="I9" s="38"/>
    </row>
    <row r="10" spans="1:9" s="30" customFormat="1" ht="15.75" thickBot="1">
      <c r="A10" s="36"/>
      <c r="B10" s="36"/>
      <c r="C10" s="35"/>
      <c r="D10" s="34"/>
      <c r="E10" s="33"/>
      <c r="F10" s="32"/>
      <c r="I10" s="31"/>
    </row>
    <row r="11" spans="1:9" s="2" customFormat="1" ht="15.75" thickBot="1">
      <c r="A11" s="22" t="s">
        <v>75</v>
      </c>
      <c r="B11" s="21"/>
      <c r="C11" s="20"/>
      <c r="D11" s="19"/>
      <c r="E11" s="18"/>
      <c r="F11" s="4"/>
      <c r="I11" s="3"/>
    </row>
    <row r="12" spans="1:9" s="2" customFormat="1" ht="15">
      <c r="A12" s="9"/>
      <c r="B12" s="8" t="s">
        <v>74</v>
      </c>
      <c r="C12" s="7">
        <v>0.4</v>
      </c>
      <c r="D12" s="6" t="s">
        <v>1</v>
      </c>
      <c r="E12" s="5">
        <f>'ul.VODNÍ_VÝKOPY '!G12</f>
        <v>245.5</v>
      </c>
      <c r="F12" s="4"/>
      <c r="I12" s="3"/>
    </row>
    <row r="13" spans="1:9" s="2" customFormat="1" ht="15">
      <c r="A13" s="9"/>
      <c r="B13" s="8" t="s">
        <v>74</v>
      </c>
      <c r="C13" s="7">
        <v>0.3</v>
      </c>
      <c r="D13" s="6" t="s">
        <v>1</v>
      </c>
      <c r="E13" s="5">
        <f>'ul.VODNÍ_VÝKOPY '!G22</f>
        <v>9.120000000000001</v>
      </c>
      <c r="F13" s="4"/>
      <c r="I13" s="3"/>
    </row>
    <row r="14" spans="1:9" s="2" customFormat="1" ht="15">
      <c r="A14" s="9"/>
      <c r="B14" s="8" t="s">
        <v>74</v>
      </c>
      <c r="C14" s="7">
        <v>0.2</v>
      </c>
      <c r="D14" s="6" t="s">
        <v>1</v>
      </c>
      <c r="E14" s="5">
        <f>'ul.VODNÍ_VÝKOPY '!G13</f>
        <v>55.3</v>
      </c>
      <c r="F14" s="4"/>
      <c r="I14" s="3"/>
    </row>
    <row r="15" spans="1:9" s="2" customFormat="1" ht="15">
      <c r="A15" s="9"/>
      <c r="B15" s="8" t="s">
        <v>73</v>
      </c>
      <c r="C15" s="7" t="s">
        <v>72</v>
      </c>
      <c r="D15" s="6" t="s">
        <v>0</v>
      </c>
      <c r="E15" s="5">
        <f>'ul.VODNÍ_VÝKOPY '!L26</f>
        <v>98.92750000000001</v>
      </c>
      <c r="F15" s="4"/>
      <c r="I15" s="3"/>
    </row>
    <row r="16" spans="1:9" s="2" customFormat="1" ht="15">
      <c r="A16" s="9"/>
      <c r="B16" s="8" t="s">
        <v>71</v>
      </c>
      <c r="C16" s="7"/>
      <c r="D16" s="6" t="s">
        <v>0</v>
      </c>
      <c r="E16" s="5">
        <f>E15</f>
        <v>98.92750000000001</v>
      </c>
      <c r="F16" s="4"/>
      <c r="I16" s="3"/>
    </row>
    <row r="17" spans="1:9" s="2" customFormat="1" ht="15">
      <c r="A17" s="9"/>
      <c r="B17" s="8" t="s">
        <v>11</v>
      </c>
      <c r="C17" s="7">
        <v>0.1</v>
      </c>
      <c r="D17" s="6" t="s">
        <v>1</v>
      </c>
      <c r="E17" s="5">
        <f>'UL. VODNÍ - SUBSTRÁTY, MULČ'!F25</f>
        <v>321.74</v>
      </c>
      <c r="F17" s="4"/>
      <c r="I17" s="3"/>
    </row>
    <row r="18" spans="1:9" s="2" customFormat="1" ht="19.5">
      <c r="A18" s="9"/>
      <c r="B18" s="8" t="s">
        <v>70</v>
      </c>
      <c r="C18" s="7" t="s">
        <v>69</v>
      </c>
      <c r="D18" s="6" t="s">
        <v>1</v>
      </c>
      <c r="E18" s="5">
        <f>E17</f>
        <v>321.74</v>
      </c>
      <c r="F18" s="4"/>
      <c r="I18" s="3"/>
    </row>
    <row r="19" spans="1:9" s="2" customFormat="1" ht="15">
      <c r="A19" s="9"/>
      <c r="B19" s="8" t="s">
        <v>68</v>
      </c>
      <c r="C19" s="7"/>
      <c r="D19" s="6" t="s">
        <v>1</v>
      </c>
      <c r="E19" s="5">
        <v>6.1</v>
      </c>
      <c r="F19" s="4"/>
      <c r="I19" s="3"/>
    </row>
    <row r="20" spans="1:9" s="2" customFormat="1" ht="24">
      <c r="A20" s="9"/>
      <c r="B20" s="8" t="s">
        <v>10</v>
      </c>
      <c r="C20" s="7">
        <v>0.15</v>
      </c>
      <c r="D20" s="6" t="s">
        <v>1</v>
      </c>
      <c r="E20" s="5">
        <f>E18</f>
        <v>321.74</v>
      </c>
      <c r="F20" s="4"/>
      <c r="I20" s="3"/>
    </row>
    <row r="21" spans="1:9" s="2" customFormat="1" ht="24">
      <c r="A21" s="9"/>
      <c r="B21" s="13" t="s">
        <v>67</v>
      </c>
      <c r="C21" s="12"/>
      <c r="D21" s="11" t="s">
        <v>0</v>
      </c>
      <c r="E21" s="10">
        <f>'UL. VODNÍ - SUBSTRÁTY, MULČ'!L25</f>
        <v>47.205</v>
      </c>
      <c r="F21" s="4"/>
      <c r="I21" s="3"/>
    </row>
    <row r="22" spans="1:9" s="2" customFormat="1" ht="36">
      <c r="A22" s="9"/>
      <c r="B22" s="8" t="s">
        <v>66</v>
      </c>
      <c r="C22" s="7">
        <v>0.15</v>
      </c>
      <c r="D22" s="6" t="s">
        <v>1</v>
      </c>
      <c r="E22" s="5">
        <f>E18</f>
        <v>321.74</v>
      </c>
      <c r="F22" s="4"/>
      <c r="I22" s="3"/>
    </row>
    <row r="23" spans="1:9" s="2" customFormat="1" ht="15">
      <c r="A23" s="9"/>
      <c r="B23" s="13" t="s">
        <v>7</v>
      </c>
      <c r="C23" s="12"/>
      <c r="D23" s="11" t="s">
        <v>0</v>
      </c>
      <c r="E23" s="10">
        <f>'UL. VODNÍ - SUBSTRÁTY, MULČ'!H25</f>
        <v>50.3906</v>
      </c>
      <c r="F23" s="4"/>
      <c r="I23" s="3"/>
    </row>
    <row r="24" spans="1:9" s="2" customFormat="1" ht="39">
      <c r="A24" s="9"/>
      <c r="B24" s="8" t="s">
        <v>44</v>
      </c>
      <c r="C24" s="7" t="s">
        <v>65</v>
      </c>
      <c r="D24" s="6" t="s">
        <v>1</v>
      </c>
      <c r="E24" s="5">
        <f>E17</f>
        <v>321.74</v>
      </c>
      <c r="F24" s="4"/>
      <c r="I24" s="3"/>
    </row>
    <row r="25" spans="1:9" s="2" customFormat="1" ht="15">
      <c r="A25" s="9"/>
      <c r="B25" s="8" t="s">
        <v>64</v>
      </c>
      <c r="C25" s="7" t="s">
        <v>61</v>
      </c>
      <c r="D25" s="6" t="s">
        <v>1</v>
      </c>
      <c r="E25" s="5">
        <f>'UL. VODNÍ - SUBSTRÁTY, MULČ'!O15</f>
        <v>78.2</v>
      </c>
      <c r="F25" s="4"/>
      <c r="I25" s="3"/>
    </row>
    <row r="26" spans="1:9" s="2" customFormat="1" ht="15">
      <c r="A26" s="9"/>
      <c r="B26" s="8" t="s">
        <v>64</v>
      </c>
      <c r="C26" s="7" t="s">
        <v>63</v>
      </c>
      <c r="D26" s="6" t="s">
        <v>1</v>
      </c>
      <c r="E26" s="5">
        <f>'UL. VODNÍ - SUBSTRÁTY, MULČ'!O23</f>
        <v>9.440000000000001</v>
      </c>
      <c r="F26" s="4"/>
      <c r="I26" s="3"/>
    </row>
    <row r="27" spans="1:9" s="2" customFormat="1" ht="24">
      <c r="A27" s="9"/>
      <c r="B27" s="8" t="s">
        <v>62</v>
      </c>
      <c r="C27" s="7" t="s">
        <v>61</v>
      </c>
      <c r="D27" s="6" t="s">
        <v>1</v>
      </c>
      <c r="E27" s="5">
        <f>'UL. VODNÍ - SUBSTRÁTY, MULČ'!S25</f>
        <v>224.2</v>
      </c>
      <c r="F27" s="4"/>
      <c r="I27" s="3"/>
    </row>
    <row r="28" spans="1:9" s="2" customFormat="1" ht="15">
      <c r="A28" s="9"/>
      <c r="B28" s="13" t="s">
        <v>60</v>
      </c>
      <c r="C28" s="12"/>
      <c r="D28" s="11" t="s">
        <v>0</v>
      </c>
      <c r="E28" s="10">
        <f>'UL. VODNÍ - SUBSTRÁTY, MULČ'!P25</f>
        <v>6.6336</v>
      </c>
      <c r="F28" s="4"/>
      <c r="I28" s="3"/>
    </row>
    <row r="29" spans="1:9" s="2" customFormat="1" ht="15">
      <c r="A29" s="9"/>
      <c r="B29" s="13" t="s">
        <v>59</v>
      </c>
      <c r="C29" s="12"/>
      <c r="D29" s="11" t="s">
        <v>0</v>
      </c>
      <c r="E29" s="10">
        <f>'UL. VODNÍ - SUBSTRÁTY, MULČ'!T25</f>
        <v>17.936</v>
      </c>
      <c r="F29" s="4"/>
      <c r="I29" s="3"/>
    </row>
    <row r="30" spans="1:9" s="2" customFormat="1" ht="15">
      <c r="A30" s="9"/>
      <c r="B30" s="8" t="s">
        <v>58</v>
      </c>
      <c r="C30" s="7"/>
      <c r="D30" s="6" t="s">
        <v>1</v>
      </c>
      <c r="E30" s="5">
        <f>E17</f>
        <v>321.74</v>
      </c>
      <c r="F30" s="4"/>
      <c r="I30" s="3"/>
    </row>
    <row r="31" spans="1:5" ht="25.5">
      <c r="A31" s="28"/>
      <c r="B31" s="29" t="s">
        <v>57</v>
      </c>
      <c r="C31" s="28"/>
      <c r="D31" s="6" t="s">
        <v>0</v>
      </c>
      <c r="E31" s="5">
        <v>8.3</v>
      </c>
    </row>
    <row r="32" spans="1:9" s="2" customFormat="1" ht="39">
      <c r="A32" s="9"/>
      <c r="B32" s="8" t="s">
        <v>56</v>
      </c>
      <c r="C32" s="7" t="s">
        <v>55</v>
      </c>
      <c r="D32" s="6" t="s">
        <v>0</v>
      </c>
      <c r="E32" s="5">
        <v>8.3</v>
      </c>
      <c r="F32" s="4"/>
      <c r="I32" s="3"/>
    </row>
    <row r="33" spans="1:9" s="2" customFormat="1" ht="24">
      <c r="A33" s="9"/>
      <c r="B33" s="13" t="s">
        <v>54</v>
      </c>
      <c r="C33" s="12"/>
      <c r="D33" s="11" t="s">
        <v>0</v>
      </c>
      <c r="E33" s="10">
        <v>8.3</v>
      </c>
      <c r="F33" s="4"/>
      <c r="I33" s="3"/>
    </row>
    <row r="34" spans="3:9" s="2" customFormat="1" ht="12.75">
      <c r="C34" s="26"/>
      <c r="E34" s="27"/>
      <c r="F34" s="4"/>
      <c r="I34" s="3"/>
    </row>
    <row r="35" spans="3:9" s="2" customFormat="1" ht="13.5" thickBot="1">
      <c r="C35" s="26"/>
      <c r="E35" s="27"/>
      <c r="F35" s="4"/>
      <c r="I35" s="3"/>
    </row>
    <row r="36" spans="1:9" s="2" customFormat="1" ht="15.75" thickBot="1">
      <c r="A36" s="22" t="s">
        <v>53</v>
      </c>
      <c r="B36" s="21"/>
      <c r="C36" s="20"/>
      <c r="D36" s="19"/>
      <c r="E36" s="18"/>
      <c r="F36" s="4"/>
      <c r="I36" s="3"/>
    </row>
    <row r="37" spans="1:9" s="2" customFormat="1" ht="15">
      <c r="A37" s="9"/>
      <c r="B37" s="8" t="s">
        <v>52</v>
      </c>
      <c r="C37" s="7"/>
      <c r="D37" s="6" t="s">
        <v>1</v>
      </c>
      <c r="E37" s="5">
        <f>'ul.VODNÍ_VÝKOPY '!G22</f>
        <v>9.120000000000001</v>
      </c>
      <c r="F37" s="4"/>
      <c r="I37" s="3"/>
    </row>
    <row r="38" spans="1:9" s="2" customFormat="1" ht="15">
      <c r="A38" s="9"/>
      <c r="B38" s="13" t="s">
        <v>50</v>
      </c>
      <c r="C38" s="12" t="s">
        <v>51</v>
      </c>
      <c r="D38" s="11" t="s">
        <v>45</v>
      </c>
      <c r="E38" s="10">
        <v>28</v>
      </c>
      <c r="F38" s="4"/>
      <c r="I38" s="3"/>
    </row>
    <row r="39" spans="1:9" s="2" customFormat="1" ht="15">
      <c r="A39" s="9"/>
      <c r="B39" s="13" t="s">
        <v>50</v>
      </c>
      <c r="C39" s="12" t="s">
        <v>49</v>
      </c>
      <c r="D39" s="11" t="s">
        <v>45</v>
      </c>
      <c r="E39" s="10">
        <v>1</v>
      </c>
      <c r="F39" s="4"/>
      <c r="I39" s="3"/>
    </row>
    <row r="40" spans="1:9" s="2" customFormat="1" ht="24">
      <c r="A40" s="9"/>
      <c r="B40" s="8" t="s">
        <v>48</v>
      </c>
      <c r="C40" s="7"/>
      <c r="D40" s="6" t="s">
        <v>45</v>
      </c>
      <c r="E40" s="5">
        <v>29</v>
      </c>
      <c r="F40" s="4"/>
      <c r="I40" s="3"/>
    </row>
    <row r="41" spans="1:9" s="2" customFormat="1" ht="24">
      <c r="A41" s="9"/>
      <c r="B41" s="13" t="s">
        <v>47</v>
      </c>
      <c r="C41" s="12"/>
      <c r="D41" s="11" t="s">
        <v>45</v>
      </c>
      <c r="E41" s="10">
        <v>10</v>
      </c>
      <c r="F41" s="4"/>
      <c r="I41" s="3"/>
    </row>
    <row r="42" spans="1:9" s="2" customFormat="1" ht="24">
      <c r="A42" s="9"/>
      <c r="B42" s="8" t="s">
        <v>46</v>
      </c>
      <c r="C42" s="7"/>
      <c r="D42" s="6" t="s">
        <v>45</v>
      </c>
      <c r="E42" s="5">
        <v>10</v>
      </c>
      <c r="F42" s="4"/>
      <c r="I42" s="3"/>
    </row>
    <row r="43" spans="1:9" s="2" customFormat="1" ht="15">
      <c r="A43" s="9"/>
      <c r="B43" s="8" t="s">
        <v>44</v>
      </c>
      <c r="C43" s="7">
        <v>0.1</v>
      </c>
      <c r="D43" s="6" t="s">
        <v>1</v>
      </c>
      <c r="E43" s="5">
        <f>'UL. VODNÍ - SUBSTRÁTY, MULČ'!F23</f>
        <v>9.440000000000001</v>
      </c>
      <c r="F43" s="4"/>
      <c r="I43" s="3"/>
    </row>
    <row r="44" spans="3:9" s="2" customFormat="1" ht="12.75">
      <c r="C44" s="26"/>
      <c r="E44" s="25"/>
      <c r="F44" s="4"/>
      <c r="I44" s="3"/>
    </row>
    <row r="45" spans="3:9" s="2" customFormat="1" ht="13.5" thickBot="1">
      <c r="C45" s="26"/>
      <c r="E45" s="25"/>
      <c r="F45" s="4"/>
      <c r="I45" s="3"/>
    </row>
    <row r="46" spans="1:9" s="2" customFormat="1" ht="15.75" thickBot="1">
      <c r="A46" s="22" t="str">
        <f>'ul.VODNÍ_ROSTLINY'!A9</f>
        <v>CIBULOVINY</v>
      </c>
      <c r="B46" s="21"/>
      <c r="C46" s="20"/>
      <c r="D46" s="19"/>
      <c r="E46" s="18"/>
      <c r="F46" s="4"/>
      <c r="I46" s="3"/>
    </row>
    <row r="47" spans="1:9" s="2" customFormat="1" ht="15">
      <c r="A47" s="9"/>
      <c r="B47" s="8" t="s">
        <v>43</v>
      </c>
      <c r="C47" s="7"/>
      <c r="D47" s="6" t="s">
        <v>3</v>
      </c>
      <c r="E47" s="5">
        <f>E49</f>
        <v>204</v>
      </c>
      <c r="F47" s="4"/>
      <c r="I47" s="3"/>
    </row>
    <row r="48" spans="1:9" s="2" customFormat="1" ht="15">
      <c r="A48" s="9"/>
      <c r="B48" s="8" t="s">
        <v>42</v>
      </c>
      <c r="C48" s="7"/>
      <c r="D48" s="6" t="s">
        <v>3</v>
      </c>
      <c r="E48" s="5">
        <f>E49</f>
        <v>204</v>
      </c>
      <c r="F48" s="4"/>
      <c r="I48" s="3"/>
    </row>
    <row r="49" spans="1:9" s="2" customFormat="1" ht="15">
      <c r="A49" s="9"/>
      <c r="B49" s="13" t="s">
        <v>6</v>
      </c>
      <c r="C49" s="12"/>
      <c r="D49" s="11" t="s">
        <v>3</v>
      </c>
      <c r="E49" s="10">
        <f>'ul.VODNÍ_ROSTLINY'!G12</f>
        <v>204</v>
      </c>
      <c r="F49" s="4"/>
      <c r="I49" s="3"/>
    </row>
    <row r="50" spans="1:9" s="2" customFormat="1" ht="15.75" thickBot="1">
      <c r="A50" s="9"/>
      <c r="B50" s="23"/>
      <c r="C50" s="24"/>
      <c r="D50" s="6"/>
      <c r="E50" s="5"/>
      <c r="F50" s="4"/>
      <c r="I50" s="3"/>
    </row>
    <row r="51" spans="1:9" s="2" customFormat="1" ht="15.75" thickBot="1">
      <c r="A51" s="22" t="str">
        <f>'ul.VODNÍ_ROSTLINY'!A13</f>
        <v>ZÁHONOVÁ TRVALKA A TRAVINA</v>
      </c>
      <c r="B51" s="21"/>
      <c r="C51" s="20"/>
      <c r="D51" s="19"/>
      <c r="E51" s="18"/>
      <c r="F51" s="4"/>
      <c r="I51" s="3"/>
    </row>
    <row r="52" spans="1:9" s="2" customFormat="1" ht="19.5">
      <c r="A52" s="9"/>
      <c r="B52" s="8" t="s">
        <v>22</v>
      </c>
      <c r="C52" s="7" t="s">
        <v>39</v>
      </c>
      <c r="D52" s="6" t="s">
        <v>3</v>
      </c>
      <c r="E52" s="5">
        <f>E59</f>
        <v>1741</v>
      </c>
      <c r="F52" s="4"/>
      <c r="I52" s="3"/>
    </row>
    <row r="53" spans="1:9" s="2" customFormat="1" ht="19.5">
      <c r="A53" s="9"/>
      <c r="B53" s="8" t="s">
        <v>20</v>
      </c>
      <c r="C53" s="7" t="s">
        <v>41</v>
      </c>
      <c r="D53" s="6" t="s">
        <v>3</v>
      </c>
      <c r="E53" s="5">
        <f>E59</f>
        <v>1741</v>
      </c>
      <c r="F53" s="4"/>
      <c r="I53" s="3"/>
    </row>
    <row r="54" spans="1:9" s="2" customFormat="1" ht="15">
      <c r="A54" s="9"/>
      <c r="B54" s="8" t="s">
        <v>18</v>
      </c>
      <c r="C54" s="7" t="s">
        <v>37</v>
      </c>
      <c r="D54" s="6" t="s">
        <v>3</v>
      </c>
      <c r="E54" s="5">
        <f>E59</f>
        <v>1741</v>
      </c>
      <c r="F54" s="4"/>
      <c r="I54" s="3"/>
    </row>
    <row r="55" spans="1:9" s="2" customFormat="1" ht="15">
      <c r="A55" s="9"/>
      <c r="B55" s="8" t="s">
        <v>40</v>
      </c>
      <c r="C55" s="7">
        <v>0.005</v>
      </c>
      <c r="D55" s="6" t="s">
        <v>0</v>
      </c>
      <c r="E55" s="5">
        <f>PRODUCT(E59*C55)</f>
        <v>8.705</v>
      </c>
      <c r="F55" s="4"/>
      <c r="I55" s="3"/>
    </row>
    <row r="56" spans="1:9" s="2" customFormat="1" ht="15">
      <c r="A56" s="9"/>
      <c r="B56" s="13" t="s">
        <v>16</v>
      </c>
      <c r="C56" s="12"/>
      <c r="D56" s="11" t="s">
        <v>0</v>
      </c>
      <c r="E56" s="10">
        <f>E55</f>
        <v>8.705</v>
      </c>
      <c r="F56" s="4"/>
      <c r="I56" s="3"/>
    </row>
    <row r="57" spans="1:9" s="2" customFormat="1" ht="15">
      <c r="A57" s="9"/>
      <c r="B57" s="8" t="s">
        <v>5</v>
      </c>
      <c r="C57" s="7" t="s">
        <v>35</v>
      </c>
      <c r="D57" s="6" t="s">
        <v>3</v>
      </c>
      <c r="E57" s="5">
        <f>E59</f>
        <v>1741</v>
      </c>
      <c r="F57" s="4"/>
      <c r="I57" s="3"/>
    </row>
    <row r="58" spans="1:9" s="2" customFormat="1" ht="15">
      <c r="A58" s="9"/>
      <c r="B58" s="8" t="s">
        <v>4</v>
      </c>
      <c r="C58" s="7"/>
      <c r="D58" s="6" t="s">
        <v>3</v>
      </c>
      <c r="E58" s="5">
        <f>E59</f>
        <v>1741</v>
      </c>
      <c r="F58" s="4"/>
      <c r="I58" s="3"/>
    </row>
    <row r="59" spans="1:9" s="2" customFormat="1" ht="15">
      <c r="A59" s="9"/>
      <c r="B59" s="13" t="s">
        <v>6</v>
      </c>
      <c r="C59" s="12"/>
      <c r="D59" s="11" t="s">
        <v>3</v>
      </c>
      <c r="E59" s="10">
        <f>'ul.VODNÍ_ROSTLINY'!G25</f>
        <v>1741</v>
      </c>
      <c r="F59" s="4"/>
      <c r="I59" s="3"/>
    </row>
    <row r="60" spans="1:9" s="2" customFormat="1" ht="15.75" thickBot="1">
      <c r="A60" s="9"/>
      <c r="B60" s="23"/>
      <c r="C60" s="7"/>
      <c r="D60" s="6"/>
      <c r="E60" s="5"/>
      <c r="F60" s="4"/>
      <c r="I60" s="3"/>
    </row>
    <row r="61" spans="1:9" s="2" customFormat="1" ht="15.75" thickBot="1">
      <c r="A61" s="22" t="str">
        <f>'ul.VODNÍ_ROSTLINY'!A26</f>
        <v>ZÁHONOVÝ KEŘ</v>
      </c>
      <c r="B61" s="21"/>
      <c r="C61" s="20"/>
      <c r="D61" s="19"/>
      <c r="E61" s="18"/>
      <c r="F61" s="4"/>
      <c r="I61" s="3"/>
    </row>
    <row r="62" spans="1:9" s="2" customFormat="1" ht="19.5">
      <c r="A62" s="9"/>
      <c r="B62" s="8" t="s">
        <v>22</v>
      </c>
      <c r="C62" s="7" t="s">
        <v>39</v>
      </c>
      <c r="D62" s="6" t="s">
        <v>3</v>
      </c>
      <c r="E62" s="5">
        <f>E69</f>
        <v>296</v>
      </c>
      <c r="F62" s="4"/>
      <c r="I62" s="3"/>
    </row>
    <row r="63" spans="1:9" s="2" customFormat="1" ht="15">
      <c r="A63" s="9"/>
      <c r="B63" s="8" t="s">
        <v>20</v>
      </c>
      <c r="C63" s="7" t="s">
        <v>38</v>
      </c>
      <c r="D63" s="6" t="s">
        <v>3</v>
      </c>
      <c r="E63" s="5">
        <f>E69</f>
        <v>296</v>
      </c>
      <c r="F63" s="4"/>
      <c r="I63" s="3"/>
    </row>
    <row r="64" spans="1:9" s="2" customFormat="1" ht="15">
      <c r="A64" s="9"/>
      <c r="B64" s="8" t="s">
        <v>18</v>
      </c>
      <c r="C64" s="7" t="s">
        <v>37</v>
      </c>
      <c r="D64" s="6" t="s">
        <v>3</v>
      </c>
      <c r="E64" s="5">
        <f>E69</f>
        <v>296</v>
      </c>
      <c r="F64" s="4"/>
      <c r="I64" s="3"/>
    </row>
    <row r="65" spans="1:9" s="2" customFormat="1" ht="15">
      <c r="A65" s="9"/>
      <c r="B65" s="8" t="s">
        <v>36</v>
      </c>
      <c r="C65" s="7">
        <v>0.01</v>
      </c>
      <c r="D65" s="6" t="s">
        <v>0</v>
      </c>
      <c r="E65" s="5">
        <f>PRODUCT(E69*C65)</f>
        <v>2.96</v>
      </c>
      <c r="F65" s="4"/>
      <c r="I65" s="3"/>
    </row>
    <row r="66" spans="1:9" s="2" customFormat="1" ht="15">
      <c r="A66" s="9"/>
      <c r="B66" s="13" t="s">
        <v>16</v>
      </c>
      <c r="C66" s="12"/>
      <c r="D66" s="11" t="s">
        <v>0</v>
      </c>
      <c r="E66" s="10">
        <f>E65</f>
        <v>2.96</v>
      </c>
      <c r="F66" s="4"/>
      <c r="I66" s="3"/>
    </row>
    <row r="67" spans="1:9" s="2" customFormat="1" ht="15">
      <c r="A67" s="9"/>
      <c r="B67" s="8" t="s">
        <v>5</v>
      </c>
      <c r="C67" s="7" t="s">
        <v>35</v>
      </c>
      <c r="D67" s="6" t="s">
        <v>3</v>
      </c>
      <c r="E67" s="5">
        <f>E69</f>
        <v>296</v>
      </c>
      <c r="F67" s="4"/>
      <c r="I67" s="3"/>
    </row>
    <row r="68" spans="1:9" s="2" customFormat="1" ht="29.25">
      <c r="A68" s="9"/>
      <c r="B68" s="8" t="s">
        <v>34</v>
      </c>
      <c r="C68" s="7" t="s">
        <v>33</v>
      </c>
      <c r="D68" s="6" t="s">
        <v>3</v>
      </c>
      <c r="E68" s="5">
        <f>E69</f>
        <v>296</v>
      </c>
      <c r="F68" s="4"/>
      <c r="I68" s="3"/>
    </row>
    <row r="69" spans="1:9" s="2" customFormat="1" ht="15">
      <c r="A69" s="9"/>
      <c r="B69" s="13" t="s">
        <v>6</v>
      </c>
      <c r="C69" s="12"/>
      <c r="D69" s="11" t="s">
        <v>3</v>
      </c>
      <c r="E69" s="10">
        <f>'ul.VODNÍ_ROSTLINY'!G30</f>
        <v>296</v>
      </c>
      <c r="F69" s="4"/>
      <c r="I69" s="3"/>
    </row>
    <row r="70" spans="1:9" s="2" customFormat="1" ht="15.75" thickBot="1">
      <c r="A70" s="9"/>
      <c r="B70" s="23"/>
      <c r="C70" s="7"/>
      <c r="D70" s="6"/>
      <c r="E70" s="5"/>
      <c r="F70" s="4"/>
      <c r="I70" s="3"/>
    </row>
    <row r="71" spans="1:9" s="2" customFormat="1" ht="15.75" thickBot="1">
      <c r="A71" s="22" t="str">
        <f>'ul.VODNÍ_ROSTLINY'!A31</f>
        <v>POPÍNAVÁ ROSTLINA</v>
      </c>
      <c r="B71" s="21"/>
      <c r="C71" s="20"/>
      <c r="D71" s="19"/>
      <c r="E71" s="18"/>
      <c r="F71" s="4"/>
      <c r="I71" s="3"/>
    </row>
    <row r="72" spans="1:9" s="2" customFormat="1" ht="19.5">
      <c r="A72" s="9"/>
      <c r="B72" s="8" t="s">
        <v>22</v>
      </c>
      <c r="C72" s="7" t="s">
        <v>32</v>
      </c>
      <c r="D72" s="6" t="s">
        <v>3</v>
      </c>
      <c r="E72" s="5">
        <f>'ul.VODNÍ_ROSTLINY'!G36</f>
        <v>60</v>
      </c>
      <c r="F72" s="4"/>
      <c r="I72" s="3"/>
    </row>
    <row r="73" spans="1:9" s="2" customFormat="1" ht="15">
      <c r="A73" s="9"/>
      <c r="B73" s="8" t="s">
        <v>20</v>
      </c>
      <c r="C73" s="7"/>
      <c r="D73" s="6" t="s">
        <v>3</v>
      </c>
      <c r="E73" s="5">
        <f>SUM(E72)</f>
        <v>60</v>
      </c>
      <c r="F73" s="4"/>
      <c r="I73" s="3"/>
    </row>
    <row r="74" spans="1:9" s="2" customFormat="1" ht="15">
      <c r="A74" s="9"/>
      <c r="B74" s="8" t="s">
        <v>18</v>
      </c>
      <c r="C74" s="7"/>
      <c r="D74" s="6" t="s">
        <v>3</v>
      </c>
      <c r="E74" s="5">
        <f>E73</f>
        <v>60</v>
      </c>
      <c r="F74" s="4"/>
      <c r="I74" s="3"/>
    </row>
    <row r="75" spans="1:9" s="2" customFormat="1" ht="15">
      <c r="A75" s="9"/>
      <c r="B75" s="8" t="s">
        <v>29</v>
      </c>
      <c r="C75" s="7">
        <v>0.02</v>
      </c>
      <c r="D75" s="6" t="s">
        <v>0</v>
      </c>
      <c r="E75" s="5">
        <f>PRODUCT(E72*C75)</f>
        <v>1.2</v>
      </c>
      <c r="F75" s="4"/>
      <c r="I75" s="3"/>
    </row>
    <row r="76" spans="1:9" s="2" customFormat="1" ht="15">
      <c r="A76" s="9"/>
      <c r="B76" s="13" t="s">
        <v>16</v>
      </c>
      <c r="C76" s="12"/>
      <c r="D76" s="11" t="s">
        <v>0</v>
      </c>
      <c r="E76" s="10">
        <f>SUM(E75)</f>
        <v>1.2</v>
      </c>
      <c r="F76" s="4"/>
      <c r="I76" s="3"/>
    </row>
    <row r="77" spans="1:9" s="2" customFormat="1" ht="15">
      <c r="A77" s="9"/>
      <c r="B77" s="8" t="s">
        <v>5</v>
      </c>
      <c r="C77" s="7"/>
      <c r="D77" s="6" t="s">
        <v>3</v>
      </c>
      <c r="E77" s="5">
        <f>SUM(E72)</f>
        <v>60</v>
      </c>
      <c r="F77" s="4"/>
      <c r="I77" s="3"/>
    </row>
    <row r="78" spans="1:9" s="2" customFormat="1" ht="24">
      <c r="A78" s="9"/>
      <c r="B78" s="8" t="s">
        <v>31</v>
      </c>
      <c r="C78" s="7"/>
      <c r="D78" s="6" t="s">
        <v>3</v>
      </c>
      <c r="E78" s="5">
        <f>'ul.VODNÍ_ROSTLINY'!G36</f>
        <v>60</v>
      </c>
      <c r="F78" s="4"/>
      <c r="I78" s="3"/>
    </row>
    <row r="79" spans="1:9" s="2" customFormat="1" ht="15">
      <c r="A79" s="9"/>
      <c r="B79" s="13" t="s">
        <v>6</v>
      </c>
      <c r="C79" s="12"/>
      <c r="D79" s="11" t="s">
        <v>3</v>
      </c>
      <c r="E79" s="10">
        <f>'ul.VODNÍ_ROSTLINY'!G36</f>
        <v>60</v>
      </c>
      <c r="F79" s="4"/>
      <c r="I79" s="3"/>
    </row>
    <row r="80" spans="1:9" s="2" customFormat="1" ht="15.75" thickBot="1">
      <c r="A80" s="9"/>
      <c r="B80" s="23"/>
      <c r="C80" s="7"/>
      <c r="D80" s="9"/>
      <c r="E80" s="5"/>
      <c r="F80" s="4"/>
      <c r="I80" s="3"/>
    </row>
    <row r="81" spans="1:9" s="2" customFormat="1" ht="15.75" thickBot="1">
      <c r="A81" s="22" t="str">
        <f>'ul.VODNÍ_ROSTLINY'!A37</f>
        <v>RŮŽE SADOVÁ</v>
      </c>
      <c r="B81" s="21"/>
      <c r="C81" s="20"/>
      <c r="D81" s="19"/>
      <c r="E81" s="18"/>
      <c r="F81" s="4"/>
      <c r="I81" s="3"/>
    </row>
    <row r="82" spans="1:9" s="2" customFormat="1" ht="19.5">
      <c r="A82" s="9"/>
      <c r="B82" s="8" t="s">
        <v>22</v>
      </c>
      <c r="C82" s="7" t="s">
        <v>28</v>
      </c>
      <c r="D82" s="6" t="s">
        <v>3</v>
      </c>
      <c r="E82" s="5">
        <f>'ul.VODNÍ_ROSTLINY'!G39</f>
        <v>1</v>
      </c>
      <c r="F82" s="4"/>
      <c r="I82" s="3"/>
    </row>
    <row r="83" spans="1:9" s="2" customFormat="1" ht="19.5">
      <c r="A83" s="9"/>
      <c r="B83" s="8" t="s">
        <v>20</v>
      </c>
      <c r="C83" s="7" t="s">
        <v>30</v>
      </c>
      <c r="D83" s="6" t="s">
        <v>3</v>
      </c>
      <c r="E83" s="5">
        <f>SUM(E82)</f>
        <v>1</v>
      </c>
      <c r="F83" s="4"/>
      <c r="I83" s="3"/>
    </row>
    <row r="84" spans="1:9" s="2" customFormat="1" ht="15">
      <c r="A84" s="9"/>
      <c r="B84" s="8" t="s">
        <v>18</v>
      </c>
      <c r="C84" s="7"/>
      <c r="D84" s="6" t="s">
        <v>3</v>
      </c>
      <c r="E84" s="5">
        <f>E82</f>
        <v>1</v>
      </c>
      <c r="F84" s="4"/>
      <c r="I84" s="3"/>
    </row>
    <row r="85" spans="1:9" s="2" customFormat="1" ht="15">
      <c r="A85" s="9"/>
      <c r="B85" s="8" t="s">
        <v>29</v>
      </c>
      <c r="C85" s="7">
        <v>0.02</v>
      </c>
      <c r="D85" s="6" t="s">
        <v>0</v>
      </c>
      <c r="E85" s="5">
        <f>PRODUCT(E83*C85)</f>
        <v>0.02</v>
      </c>
      <c r="F85" s="4"/>
      <c r="I85" s="3"/>
    </row>
    <row r="86" spans="1:9" s="2" customFormat="1" ht="15">
      <c r="A86" s="9"/>
      <c r="B86" s="13" t="s">
        <v>16</v>
      </c>
      <c r="C86" s="12"/>
      <c r="D86" s="11" t="s">
        <v>0</v>
      </c>
      <c r="E86" s="10">
        <f>SUM(E85)</f>
        <v>0.02</v>
      </c>
      <c r="F86" s="4"/>
      <c r="I86" s="3"/>
    </row>
    <row r="87" spans="1:9" s="2" customFormat="1" ht="15">
      <c r="A87" s="9"/>
      <c r="B87" s="8" t="s">
        <v>5</v>
      </c>
      <c r="C87" s="7"/>
      <c r="D87" s="6" t="s">
        <v>3</v>
      </c>
      <c r="E87" s="5">
        <f>SUM(E83)</f>
        <v>1</v>
      </c>
      <c r="F87" s="4"/>
      <c r="I87" s="3"/>
    </row>
    <row r="88" spans="1:9" s="2" customFormat="1" ht="15">
      <c r="A88" s="9"/>
      <c r="B88" s="8" t="s">
        <v>4</v>
      </c>
      <c r="C88" s="7"/>
      <c r="D88" s="6" t="s">
        <v>3</v>
      </c>
      <c r="E88" s="5">
        <f>SUM(E83)</f>
        <v>1</v>
      </c>
      <c r="F88" s="4"/>
      <c r="I88" s="3"/>
    </row>
    <row r="89" spans="1:9" s="2" customFormat="1" ht="15">
      <c r="A89" s="9"/>
      <c r="B89" s="13" t="s">
        <v>6</v>
      </c>
      <c r="C89" s="12"/>
      <c r="D89" s="11" t="s">
        <v>3</v>
      </c>
      <c r="E89" s="10">
        <f>'ul.VODNÍ_ROSTLINY'!G39</f>
        <v>1</v>
      </c>
      <c r="F89" s="4"/>
      <c r="I89" s="3"/>
    </row>
    <row r="90" spans="1:9" s="2" customFormat="1" ht="15.75" thickBot="1">
      <c r="A90" s="9"/>
      <c r="B90" s="9"/>
      <c r="C90" s="7"/>
      <c r="D90" s="9"/>
      <c r="E90" s="5"/>
      <c r="F90" s="4"/>
      <c r="I90" s="3"/>
    </row>
    <row r="91" spans="1:9" s="2" customFormat="1" ht="15.75" thickBot="1">
      <c r="A91" s="22" t="str">
        <f>'ul.VODNÍ_ROSTLINY'!A40</f>
        <v>SOLITÉRNÍ KEŘ</v>
      </c>
      <c r="B91" s="21"/>
      <c r="C91" s="20"/>
      <c r="D91" s="19"/>
      <c r="E91" s="18"/>
      <c r="F91" s="4"/>
      <c r="I91" s="3"/>
    </row>
    <row r="92" spans="1:9" s="2" customFormat="1" ht="19.5">
      <c r="A92" s="9"/>
      <c r="B92" s="8" t="s">
        <v>22</v>
      </c>
      <c r="C92" s="7" t="s">
        <v>28</v>
      </c>
      <c r="D92" s="6" t="s">
        <v>3</v>
      </c>
      <c r="E92" s="5">
        <f>'ul.VODNÍ_ROSTLINY'!N51</f>
        <v>2</v>
      </c>
      <c r="F92" s="4"/>
      <c r="I92" s="3"/>
    </row>
    <row r="93" spans="1:9" s="2" customFormat="1" ht="19.5">
      <c r="A93" s="9"/>
      <c r="B93" s="8" t="s">
        <v>22</v>
      </c>
      <c r="C93" s="7" t="s">
        <v>27</v>
      </c>
      <c r="D93" s="6" t="s">
        <v>3</v>
      </c>
      <c r="E93" s="5">
        <f>'ul.VODNÍ_ROSTLINY'!O51</f>
        <v>9</v>
      </c>
      <c r="F93" s="4"/>
      <c r="I93" s="3"/>
    </row>
    <row r="94" spans="1:9" s="2" customFormat="1" ht="15">
      <c r="A94" s="9"/>
      <c r="B94" s="13" t="s">
        <v>26</v>
      </c>
      <c r="C94" s="12"/>
      <c r="D94" s="11" t="s">
        <v>0</v>
      </c>
      <c r="E94" s="10">
        <f>'UL. VODNÍ - SUBSTRÁTY, MULČ'!H20</f>
        <v>3.2</v>
      </c>
      <c r="F94" s="4"/>
      <c r="I94" s="3"/>
    </row>
    <row r="95" spans="1:9" s="2" customFormat="1" ht="15">
      <c r="A95" s="9"/>
      <c r="B95" s="8" t="s">
        <v>20</v>
      </c>
      <c r="C95" s="7" t="s">
        <v>25</v>
      </c>
      <c r="D95" s="6" t="s">
        <v>3</v>
      </c>
      <c r="E95" s="5">
        <f>'ul.VODNÍ_ROSTLINY'!N51</f>
        <v>2</v>
      </c>
      <c r="F95" s="4"/>
      <c r="I95" s="3"/>
    </row>
    <row r="96" spans="1:9" s="2" customFormat="1" ht="15">
      <c r="A96" s="9"/>
      <c r="B96" s="8" t="s">
        <v>20</v>
      </c>
      <c r="C96" s="7" t="s">
        <v>24</v>
      </c>
      <c r="D96" s="6" t="s">
        <v>3</v>
      </c>
      <c r="E96" s="5">
        <f>'ul.VODNÍ_ROSTLINY'!O51</f>
        <v>9</v>
      </c>
      <c r="F96" s="4"/>
      <c r="I96" s="3"/>
    </row>
    <row r="97" spans="1:9" s="2" customFormat="1" ht="15">
      <c r="A97" s="9"/>
      <c r="B97" s="8" t="s">
        <v>18</v>
      </c>
      <c r="C97" s="7"/>
      <c r="D97" s="6" t="s">
        <v>3</v>
      </c>
      <c r="E97" s="5">
        <f>E104</f>
        <v>11</v>
      </c>
      <c r="F97" s="4"/>
      <c r="I97" s="3"/>
    </row>
    <row r="98" spans="1:9" s="2" customFormat="1" ht="15">
      <c r="A98" s="9"/>
      <c r="B98" s="8" t="s">
        <v>23</v>
      </c>
      <c r="C98" s="7">
        <v>0.05</v>
      </c>
      <c r="D98" s="6" t="s">
        <v>0</v>
      </c>
      <c r="E98" s="5">
        <f>PRODUCT(E104*C98)</f>
        <v>0.55</v>
      </c>
      <c r="F98" s="4"/>
      <c r="I98" s="3"/>
    </row>
    <row r="99" spans="1:9" s="2" customFormat="1" ht="15">
      <c r="A99" s="9"/>
      <c r="B99" s="13" t="s">
        <v>16</v>
      </c>
      <c r="C99" s="12"/>
      <c r="D99" s="11" t="s">
        <v>0</v>
      </c>
      <c r="E99" s="10">
        <f>E98</f>
        <v>0.55</v>
      </c>
      <c r="F99" s="4"/>
      <c r="I99" s="3"/>
    </row>
    <row r="100" spans="1:9" s="2" customFormat="1" ht="15">
      <c r="A100" s="9"/>
      <c r="B100" s="8" t="s">
        <v>5</v>
      </c>
      <c r="C100" s="7"/>
      <c r="D100" s="6" t="s">
        <v>3</v>
      </c>
      <c r="E100" s="5">
        <f>E104</f>
        <v>11</v>
      </c>
      <c r="F100" s="4"/>
      <c r="I100" s="3"/>
    </row>
    <row r="101" spans="1:9" s="2" customFormat="1" ht="15">
      <c r="A101" s="9"/>
      <c r="B101" s="8" t="s">
        <v>4</v>
      </c>
      <c r="C101" s="7"/>
      <c r="D101" s="6" t="s">
        <v>3</v>
      </c>
      <c r="E101" s="5">
        <f>E104</f>
        <v>11</v>
      </c>
      <c r="F101" s="4"/>
      <c r="I101" s="3"/>
    </row>
    <row r="102" spans="1:9" s="2" customFormat="1" ht="15">
      <c r="A102" s="9"/>
      <c r="B102" s="9" t="s">
        <v>15</v>
      </c>
      <c r="C102" s="7"/>
      <c r="D102" s="6" t="s">
        <v>3</v>
      </c>
      <c r="E102" s="5">
        <f>E103</f>
        <v>8</v>
      </c>
      <c r="F102" s="4"/>
      <c r="I102" s="3"/>
    </row>
    <row r="103" spans="1:9" s="2" customFormat="1" ht="15">
      <c r="A103" s="9"/>
      <c r="B103" s="13" t="s">
        <v>14</v>
      </c>
      <c r="C103" s="12"/>
      <c r="D103" s="11" t="s">
        <v>3</v>
      </c>
      <c r="E103" s="10">
        <f>'ul.VODNÍ_ROSTLINY'!J51</f>
        <v>8</v>
      </c>
      <c r="F103" s="4"/>
      <c r="I103" s="3"/>
    </row>
    <row r="104" spans="1:9" s="2" customFormat="1" ht="15.75" thickBot="1">
      <c r="A104" s="9"/>
      <c r="B104" s="13" t="s">
        <v>6</v>
      </c>
      <c r="C104" s="12"/>
      <c r="D104" s="11" t="s">
        <v>3</v>
      </c>
      <c r="E104" s="10">
        <f>'ul.VODNÍ_ROSTLINY'!G51</f>
        <v>11</v>
      </c>
      <c r="F104" s="4"/>
      <c r="I104" s="3"/>
    </row>
    <row r="105" spans="1:9" s="2" customFormat="1" ht="15.75" thickBot="1">
      <c r="A105" s="22" t="str">
        <f>'ul.VODNÍ_ROSTLINY'!A52</f>
        <v>VYSOKOKMEN</v>
      </c>
      <c r="B105" s="21"/>
      <c r="C105" s="20"/>
      <c r="D105" s="19"/>
      <c r="E105" s="18"/>
      <c r="F105" s="4"/>
      <c r="I105" s="3"/>
    </row>
    <row r="106" spans="1:9" s="2" customFormat="1" ht="19.5">
      <c r="A106" s="17"/>
      <c r="B106" s="16" t="s">
        <v>22</v>
      </c>
      <c r="C106" s="15" t="s">
        <v>21</v>
      </c>
      <c r="D106" s="14" t="s">
        <v>3</v>
      </c>
      <c r="E106" s="5">
        <f>E120</f>
        <v>4</v>
      </c>
      <c r="F106" s="4"/>
      <c r="I106" s="3"/>
    </row>
    <row r="107" spans="1:9" s="2" customFormat="1" ht="15">
      <c r="A107" s="9"/>
      <c r="B107" s="8" t="s">
        <v>20</v>
      </c>
      <c r="C107" s="7" t="s">
        <v>19</v>
      </c>
      <c r="D107" s="6" t="s">
        <v>3</v>
      </c>
      <c r="E107" s="5">
        <f>E120</f>
        <v>4</v>
      </c>
      <c r="F107" s="4"/>
      <c r="I107" s="3"/>
    </row>
    <row r="108" spans="1:9" s="2" customFormat="1" ht="15">
      <c r="A108" s="9"/>
      <c r="B108" s="8" t="s">
        <v>18</v>
      </c>
      <c r="C108" s="7"/>
      <c r="D108" s="6" t="s">
        <v>3</v>
      </c>
      <c r="E108" s="5">
        <f>E120</f>
        <v>4</v>
      </c>
      <c r="F108" s="4"/>
      <c r="I108" s="3"/>
    </row>
    <row r="109" spans="1:9" s="2" customFormat="1" ht="15">
      <c r="A109" s="9"/>
      <c r="B109" s="8" t="s">
        <v>17</v>
      </c>
      <c r="C109" s="7">
        <v>0.1</v>
      </c>
      <c r="D109" s="6" t="s">
        <v>0</v>
      </c>
      <c r="E109" s="5">
        <f>PRODUCT(E120*C109)</f>
        <v>0.4</v>
      </c>
      <c r="F109" s="4"/>
      <c r="I109" s="3"/>
    </row>
    <row r="110" spans="1:9" s="2" customFormat="1" ht="15">
      <c r="A110" s="9"/>
      <c r="B110" s="13" t="s">
        <v>16</v>
      </c>
      <c r="C110" s="12"/>
      <c r="D110" s="11" t="s">
        <v>0</v>
      </c>
      <c r="E110" s="10">
        <f>E109</f>
        <v>0.4</v>
      </c>
      <c r="F110" s="4"/>
      <c r="I110" s="3"/>
    </row>
    <row r="111" spans="1:9" s="2" customFormat="1" ht="15">
      <c r="A111" s="9"/>
      <c r="B111" s="9" t="s">
        <v>15</v>
      </c>
      <c r="C111" s="7"/>
      <c r="D111" s="6" t="s">
        <v>3</v>
      </c>
      <c r="E111" s="5">
        <f>E112</f>
        <v>29</v>
      </c>
      <c r="F111" s="4"/>
      <c r="I111" s="3"/>
    </row>
    <row r="112" spans="1:9" s="2" customFormat="1" ht="15">
      <c r="A112" s="9"/>
      <c r="B112" s="13" t="s">
        <v>14</v>
      </c>
      <c r="C112" s="12"/>
      <c r="D112" s="11" t="s">
        <v>3</v>
      </c>
      <c r="E112" s="10">
        <f>'ul.VODNÍ_ROSTLINY'!J57</f>
        <v>29</v>
      </c>
      <c r="F112" s="4"/>
      <c r="I112" s="3"/>
    </row>
    <row r="113" spans="1:9" s="2" customFormat="1" ht="15">
      <c r="A113" s="9"/>
      <c r="B113" s="9" t="s">
        <v>13</v>
      </c>
      <c r="C113" s="7"/>
      <c r="D113" s="6" t="s">
        <v>3</v>
      </c>
      <c r="E113" s="5">
        <f>E114</f>
        <v>4</v>
      </c>
      <c r="F113" s="4"/>
      <c r="I113" s="3"/>
    </row>
    <row r="114" spans="1:9" s="2" customFormat="1" ht="15">
      <c r="A114" s="9"/>
      <c r="B114" s="13" t="s">
        <v>12</v>
      </c>
      <c r="C114" s="12"/>
      <c r="D114" s="11" t="s">
        <v>3</v>
      </c>
      <c r="E114" s="10">
        <f>E120</f>
        <v>4</v>
      </c>
      <c r="F114" s="4"/>
      <c r="I114" s="3"/>
    </row>
    <row r="115" spans="1:9" s="2" customFormat="1" ht="15">
      <c r="A115" s="9"/>
      <c r="B115" s="8" t="s">
        <v>11</v>
      </c>
      <c r="C115" s="7"/>
      <c r="D115" s="6" t="s">
        <v>1</v>
      </c>
      <c r="E115" s="5">
        <f>'UL. VODNÍ - SUBSTRÁTY, MULČ'!F17</f>
        <v>12.4</v>
      </c>
      <c r="F115" s="4"/>
      <c r="I115" s="3"/>
    </row>
    <row r="116" spans="1:9" s="2" customFormat="1" ht="24">
      <c r="A116" s="9"/>
      <c r="B116" s="8" t="s">
        <v>10</v>
      </c>
      <c r="C116" s="7">
        <v>0.3</v>
      </c>
      <c r="D116" s="6" t="s">
        <v>1</v>
      </c>
      <c r="E116" s="5">
        <f>E115</f>
        <v>12.4</v>
      </c>
      <c r="F116" s="4"/>
      <c r="I116" s="3"/>
    </row>
    <row r="117" spans="1:9" s="2" customFormat="1" ht="15">
      <c r="A117" s="9"/>
      <c r="B117" s="13" t="s">
        <v>9</v>
      </c>
      <c r="C117" s="12"/>
      <c r="D117" s="11" t="s">
        <v>0</v>
      </c>
      <c r="E117" s="10">
        <f>'UL. VODNÍ - SUBSTRÁTY, MULČ'!L17</f>
        <v>3.7199999999999998</v>
      </c>
      <c r="F117" s="4"/>
      <c r="I117" s="3"/>
    </row>
    <row r="118" spans="1:9" s="2" customFormat="1" ht="24">
      <c r="A118" s="9"/>
      <c r="B118" s="8" t="s">
        <v>8</v>
      </c>
      <c r="C118" s="7">
        <v>0.3</v>
      </c>
      <c r="D118" s="6" t="s">
        <v>1</v>
      </c>
      <c r="E118" s="5">
        <f>E115</f>
        <v>12.4</v>
      </c>
      <c r="F118" s="4"/>
      <c r="I118" s="3"/>
    </row>
    <row r="119" spans="1:9" s="2" customFormat="1" ht="15">
      <c r="A119" s="9"/>
      <c r="B119" s="13" t="s">
        <v>7</v>
      </c>
      <c r="C119" s="12"/>
      <c r="D119" s="11" t="s">
        <v>0</v>
      </c>
      <c r="E119" s="10">
        <f>'UL. VODNÍ - SUBSTRÁTY, MULČ'!H17</f>
        <v>3.7199999999999998</v>
      </c>
      <c r="F119" s="4"/>
      <c r="I119" s="3"/>
    </row>
    <row r="120" spans="1:9" s="2" customFormat="1" ht="15">
      <c r="A120" s="9"/>
      <c r="B120" s="13" t="s">
        <v>6</v>
      </c>
      <c r="C120" s="12"/>
      <c r="D120" s="11" t="s">
        <v>3</v>
      </c>
      <c r="E120" s="10">
        <f>'ul.VODNÍ_ROSTLINY'!G57</f>
        <v>4</v>
      </c>
      <c r="F120" s="4"/>
      <c r="I120" s="3"/>
    </row>
    <row r="121" spans="1:9" s="2" customFormat="1" ht="15">
      <c r="A121" s="9"/>
      <c r="B121" s="8" t="s">
        <v>5</v>
      </c>
      <c r="C121" s="7"/>
      <c r="D121" s="6" t="s">
        <v>3</v>
      </c>
      <c r="E121" s="5">
        <f>E120</f>
        <v>4</v>
      </c>
      <c r="F121" s="4"/>
      <c r="I121" s="3"/>
    </row>
    <row r="122" spans="1:9" s="2" customFormat="1" ht="15">
      <c r="A122" s="9"/>
      <c r="B122" s="8" t="s">
        <v>4</v>
      </c>
      <c r="C122" s="7"/>
      <c r="D122" s="6" t="s">
        <v>3</v>
      </c>
      <c r="E122" s="5">
        <f>E120</f>
        <v>4</v>
      </c>
      <c r="F122" s="4"/>
      <c r="I122" s="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160" zoomScaleNormal="145" zoomScaleSheetLayoutView="160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14" defaultRowHeight="13.5"/>
  <cols>
    <col min="1" max="1" width="8.83203125" style="47" customWidth="1"/>
    <col min="2" max="2" width="27.33203125" style="47" bestFit="1" customWidth="1"/>
    <col min="3" max="3" width="13.5" style="47" bestFit="1" customWidth="1"/>
    <col min="4" max="4" width="8.5" style="57" bestFit="1" customWidth="1"/>
    <col min="5" max="5" width="9.66015625" style="60" bestFit="1" customWidth="1"/>
    <col min="6" max="6" width="5" style="60" bestFit="1" customWidth="1"/>
    <col min="7" max="7" width="8" style="60" bestFit="1" customWidth="1"/>
    <col min="8" max="8" width="8.5" style="59" bestFit="1" customWidth="1"/>
    <col min="9" max="9" width="15" style="59" bestFit="1" customWidth="1"/>
    <col min="10" max="10" width="19.16015625" style="57" bestFit="1" customWidth="1"/>
    <col min="11" max="11" width="10.66015625" style="58" bestFit="1" customWidth="1"/>
    <col min="12" max="12" width="12.83203125" style="58" bestFit="1" customWidth="1"/>
    <col min="13" max="13" width="7.33203125" style="57" bestFit="1" customWidth="1"/>
    <col min="14" max="16384" width="14" style="47" customWidth="1"/>
  </cols>
  <sheetData>
    <row r="1" spans="1:13" s="2" customFormat="1" ht="18.75">
      <c r="A1" s="54" t="str">
        <f>'VÝKAZ VÝMĚR - CELKOVÝ'!A1</f>
        <v>SO 01 KRAJINÁŘSKÉ ÚPRAVY</v>
      </c>
      <c r="B1" s="52"/>
      <c r="C1" s="52"/>
      <c r="D1" s="26"/>
      <c r="E1" s="52"/>
      <c r="F1" s="53"/>
      <c r="G1" s="53"/>
      <c r="K1" s="52"/>
      <c r="L1" s="52"/>
      <c r="M1" s="52"/>
    </row>
    <row r="2" spans="1:12" ht="22.5">
      <c r="A2" s="383" t="str">
        <f>'VÝKAZ VÝMĚR - CELKOVÝ'!A4</f>
        <v>STAV LISTOPAD 2014</v>
      </c>
      <c r="K2" s="112"/>
      <c r="L2" s="112"/>
    </row>
    <row r="3" spans="1:13" s="336" customFormat="1" ht="15">
      <c r="A3" s="376" t="s">
        <v>343</v>
      </c>
      <c r="B3" s="52"/>
      <c r="C3" s="52"/>
      <c r="D3" s="353"/>
      <c r="E3" s="52"/>
      <c r="F3" s="53"/>
      <c r="G3" s="53"/>
      <c r="K3" s="52"/>
      <c r="L3" s="52"/>
      <c r="M3" s="52"/>
    </row>
    <row r="4" spans="11:12" ht="12.75">
      <c r="K4" s="112"/>
      <c r="L4" s="112"/>
    </row>
    <row r="5" spans="11:12" ht="12.75">
      <c r="K5" s="112"/>
      <c r="L5" s="112"/>
    </row>
    <row r="6" spans="1:13" ht="12.75">
      <c r="A6" s="50"/>
      <c r="B6" s="50"/>
      <c r="C6" s="50"/>
      <c r="D6" s="120"/>
      <c r="E6" s="120"/>
      <c r="F6" s="120"/>
      <c r="G6" s="120"/>
      <c r="H6" s="121"/>
      <c r="I6" s="121"/>
      <c r="J6" s="120"/>
      <c r="K6" s="119"/>
      <c r="L6" s="119"/>
      <c r="M6" s="118"/>
    </row>
    <row r="7" spans="1:13" s="114" customFormat="1" ht="15">
      <c r="A7" s="117" t="str">
        <f>'VÝKAZ VÝMĚR - CELKOVÝ'!A6</f>
        <v>Projekt:</v>
      </c>
      <c r="B7" s="114" t="s">
        <v>81</v>
      </c>
      <c r="D7" s="115"/>
      <c r="E7" s="115"/>
      <c r="F7" s="115"/>
      <c r="G7" s="115"/>
      <c r="H7" s="116"/>
      <c r="I7" s="116"/>
      <c r="J7" s="115"/>
      <c r="K7" s="115"/>
      <c r="L7" s="115"/>
      <c r="M7" s="115"/>
    </row>
    <row r="8" spans="1:12" ht="13.5" thickBot="1">
      <c r="A8" s="113"/>
      <c r="K8" s="112"/>
      <c r="L8" s="112"/>
    </row>
    <row r="9" spans="1:12" ht="33.75" customHeight="1">
      <c r="A9" s="111"/>
      <c r="B9" s="110" t="s">
        <v>116</v>
      </c>
      <c r="C9" s="109" t="s">
        <v>78</v>
      </c>
      <c r="D9" s="108" t="s">
        <v>115</v>
      </c>
      <c r="E9" s="107" t="s">
        <v>114</v>
      </c>
      <c r="F9" s="572" t="s">
        <v>113</v>
      </c>
      <c r="G9" s="572"/>
      <c r="H9" s="107" t="s">
        <v>112</v>
      </c>
      <c r="I9" s="107" t="s">
        <v>111</v>
      </c>
      <c r="J9" s="108" t="s">
        <v>110</v>
      </c>
      <c r="K9" s="107" t="s">
        <v>109</v>
      </c>
      <c r="L9" s="106" t="s">
        <v>108</v>
      </c>
    </row>
    <row r="10" spans="1:13" s="55" customFormat="1" ht="11.25">
      <c r="A10" s="103"/>
      <c r="B10" s="105"/>
      <c r="C10" s="105"/>
      <c r="D10" s="99"/>
      <c r="E10" s="99"/>
      <c r="F10" s="99" t="s">
        <v>77</v>
      </c>
      <c r="G10" s="99" t="s">
        <v>106</v>
      </c>
      <c r="H10" s="104"/>
      <c r="I10" s="104"/>
      <c r="J10" s="99"/>
      <c r="K10" s="99"/>
      <c r="L10" s="76"/>
      <c r="M10" s="58"/>
    </row>
    <row r="11" spans="1:13" s="96" customFormat="1" ht="11.25">
      <c r="A11" s="97"/>
      <c r="B11" s="102"/>
      <c r="C11" s="102"/>
      <c r="D11" s="100" t="s">
        <v>2</v>
      </c>
      <c r="E11" s="100"/>
      <c r="F11" s="101" t="s">
        <v>1</v>
      </c>
      <c r="G11" s="101" t="s">
        <v>1</v>
      </c>
      <c r="H11" s="100" t="s">
        <v>3</v>
      </c>
      <c r="I11" s="100" t="s">
        <v>0</v>
      </c>
      <c r="J11" s="100"/>
      <c r="K11" s="99" t="s">
        <v>0</v>
      </c>
      <c r="L11" s="76" t="s">
        <v>0</v>
      </c>
      <c r="M11" s="98"/>
    </row>
    <row r="12" spans="1:12" ht="34.5" customHeight="1">
      <c r="A12" s="67"/>
      <c r="B12" s="93" t="s">
        <v>105</v>
      </c>
      <c r="C12" s="93" t="s">
        <v>104</v>
      </c>
      <c r="D12" s="94">
        <v>0.4</v>
      </c>
      <c r="E12" s="89">
        <v>0</v>
      </c>
      <c r="F12" s="79">
        <v>0</v>
      </c>
      <c r="G12" s="79">
        <v>245.5</v>
      </c>
      <c r="H12" s="79">
        <v>0</v>
      </c>
      <c r="I12" s="78">
        <f>PRODUCT(D12*G12)</f>
        <v>98.2</v>
      </c>
      <c r="J12" s="77" t="s">
        <v>103</v>
      </c>
      <c r="K12" s="76">
        <f>'UL. VODNÍ - SUBSTRÁTY, MULČ'!K25</f>
        <v>21.7425</v>
      </c>
      <c r="L12" s="76">
        <f>SUM(I12-K12)</f>
        <v>76.45750000000001</v>
      </c>
    </row>
    <row r="13" spans="1:12" ht="22.5">
      <c r="A13" s="67"/>
      <c r="B13" s="93" t="s">
        <v>102</v>
      </c>
      <c r="C13" s="93" t="s">
        <v>101</v>
      </c>
      <c r="D13" s="94">
        <v>0.2</v>
      </c>
      <c r="E13" s="89">
        <v>0</v>
      </c>
      <c r="F13" s="79">
        <v>0</v>
      </c>
      <c r="G13" s="79">
        <v>55.3</v>
      </c>
      <c r="H13" s="79">
        <v>0</v>
      </c>
      <c r="I13" s="78">
        <f>PRODUCT(D13*G13)</f>
        <v>11.06</v>
      </c>
      <c r="J13" s="77" t="s">
        <v>100</v>
      </c>
      <c r="K13" s="76">
        <v>0</v>
      </c>
      <c r="L13" s="76">
        <f>SUM(I13-K13)</f>
        <v>11.06</v>
      </c>
    </row>
    <row r="14" spans="1:13" s="31" customFormat="1" ht="12.75">
      <c r="A14" s="74"/>
      <c r="B14" s="84" t="s">
        <v>86</v>
      </c>
      <c r="C14" s="84"/>
      <c r="D14" s="87"/>
      <c r="E14" s="86"/>
      <c r="F14" s="86"/>
      <c r="G14" s="85">
        <f>SUM(G12:G13)</f>
        <v>300.8</v>
      </c>
      <c r="H14" s="86"/>
      <c r="I14" s="85">
        <f>SUM(I12:I13)</f>
        <v>109.26</v>
      </c>
      <c r="J14" s="95" t="s">
        <v>99</v>
      </c>
      <c r="K14" s="85">
        <f>SUM(K12:K13)</f>
        <v>21.7425</v>
      </c>
      <c r="L14" s="85">
        <f>SUM(L12:L13)</f>
        <v>87.51750000000001</v>
      </c>
      <c r="M14" s="70"/>
    </row>
    <row r="15" spans="1:12" ht="12.75">
      <c r="A15" s="67"/>
      <c r="B15" s="75" t="s">
        <v>98</v>
      </c>
      <c r="C15" s="83" t="s">
        <v>97</v>
      </c>
      <c r="D15" s="82">
        <v>0.6</v>
      </c>
      <c r="E15" s="81">
        <v>1.9</v>
      </c>
      <c r="F15" s="79">
        <v>3.1</v>
      </c>
      <c r="G15" s="80">
        <f>PRODUCT(H15*F15)</f>
        <v>12.4</v>
      </c>
      <c r="H15" s="79">
        <f>'ul.VODNÍ_ROSTLINY'!P59</f>
        <v>4</v>
      </c>
      <c r="I15" s="78">
        <f>PRODUCT(E15*H15)</f>
        <v>7.6</v>
      </c>
      <c r="J15" s="94"/>
      <c r="K15" s="76"/>
      <c r="L15" s="76">
        <f>SUM(I15-K15)</f>
        <v>7.6</v>
      </c>
    </row>
    <row r="16" spans="1:13" s="31" customFormat="1" ht="12.75">
      <c r="A16" s="74"/>
      <c r="B16" s="84" t="s">
        <v>86</v>
      </c>
      <c r="C16" s="84"/>
      <c r="D16" s="87"/>
      <c r="E16" s="86"/>
      <c r="F16" s="86"/>
      <c r="G16" s="85">
        <f>SUM(G15)</f>
        <v>12.4</v>
      </c>
      <c r="H16" s="86"/>
      <c r="I16" s="85">
        <f>SUM(I15)</f>
        <v>7.6</v>
      </c>
      <c r="J16" s="72"/>
      <c r="K16" s="85">
        <f>SUM(K15)</f>
        <v>0</v>
      </c>
      <c r="L16" s="85">
        <f>SUM(L15)</f>
        <v>7.6</v>
      </c>
      <c r="M16" s="70"/>
    </row>
    <row r="17" spans="1:12" ht="33.75">
      <c r="A17" s="67"/>
      <c r="B17" s="93" t="s">
        <v>96</v>
      </c>
      <c r="C17" s="83" t="s">
        <v>95</v>
      </c>
      <c r="D17" s="82">
        <v>0.4</v>
      </c>
      <c r="E17" s="81">
        <v>0.31</v>
      </c>
      <c r="F17" s="79">
        <v>0.8</v>
      </c>
      <c r="G17" s="80">
        <f>PRODUCT(H17*F17)</f>
        <v>0.8</v>
      </c>
      <c r="H17" s="79">
        <v>1</v>
      </c>
      <c r="I17" s="78">
        <f>PRODUCT(E17*H17)</f>
        <v>0.31</v>
      </c>
      <c r="J17" s="77" t="s">
        <v>87</v>
      </c>
      <c r="K17" s="76">
        <v>0</v>
      </c>
      <c r="L17" s="76">
        <f>SUM(I17-K17)</f>
        <v>0.31</v>
      </c>
    </row>
    <row r="18" spans="1:12" ht="22.5">
      <c r="A18" s="67"/>
      <c r="B18" s="75" t="s">
        <v>94</v>
      </c>
      <c r="C18" s="83" t="s">
        <v>93</v>
      </c>
      <c r="D18" s="92">
        <v>0.4</v>
      </c>
      <c r="E18" s="81">
        <v>0.15</v>
      </c>
      <c r="F18" s="80">
        <v>0.4</v>
      </c>
      <c r="G18" s="80">
        <f>PRODUCT(H18*F18)</f>
        <v>0.4</v>
      </c>
      <c r="H18" s="80">
        <v>1</v>
      </c>
      <c r="I18" s="78">
        <f>PRODUCT(E18*H18)</f>
        <v>0.15</v>
      </c>
      <c r="J18" s="77" t="s">
        <v>87</v>
      </c>
      <c r="K18" s="76">
        <v>0</v>
      </c>
      <c r="L18" s="76">
        <f>SUM(I18-K18)</f>
        <v>0.15</v>
      </c>
    </row>
    <row r="19" spans="1:13" s="31" customFormat="1" ht="12.75">
      <c r="A19" s="74"/>
      <c r="B19" s="84" t="s">
        <v>86</v>
      </c>
      <c r="C19" s="84"/>
      <c r="D19" s="87"/>
      <c r="E19" s="86"/>
      <c r="F19" s="86"/>
      <c r="G19" s="85">
        <f>SUM(G17:G18)</f>
        <v>1.2000000000000002</v>
      </c>
      <c r="H19" s="86"/>
      <c r="I19" s="85">
        <f>SUM(I17:I18)</f>
        <v>0.45999999999999996</v>
      </c>
      <c r="J19" s="72"/>
      <c r="K19" s="71">
        <f>SUM(K17:K18)</f>
        <v>0</v>
      </c>
      <c r="L19" s="71">
        <f>SUM(L17:L18)</f>
        <v>0.45999999999999996</v>
      </c>
      <c r="M19" s="70"/>
    </row>
    <row r="20" spans="1:12" ht="22.5">
      <c r="A20" s="67"/>
      <c r="B20" s="91" t="s">
        <v>91</v>
      </c>
      <c r="C20" s="88" t="s">
        <v>92</v>
      </c>
      <c r="D20" s="90">
        <v>0.3</v>
      </c>
      <c r="E20" s="89">
        <v>0.09</v>
      </c>
      <c r="F20" s="80">
        <v>0.32</v>
      </c>
      <c r="G20" s="80">
        <f>PRODUCT(H20*F20)</f>
        <v>8.96</v>
      </c>
      <c r="H20" s="80">
        <v>28</v>
      </c>
      <c r="I20" s="78">
        <f>PRODUCT(E20*H20)</f>
        <v>2.52</v>
      </c>
      <c r="J20" s="77" t="s">
        <v>87</v>
      </c>
      <c r="K20" s="76">
        <v>0</v>
      </c>
      <c r="L20" s="76">
        <f>SUM(I20-K20)</f>
        <v>2.52</v>
      </c>
    </row>
    <row r="21" spans="1:12" ht="22.5">
      <c r="A21" s="67"/>
      <c r="B21" s="91" t="s">
        <v>91</v>
      </c>
      <c r="C21" s="91" t="s">
        <v>90</v>
      </c>
      <c r="D21" s="90">
        <v>0.3</v>
      </c>
      <c r="E21" s="89">
        <v>0.05</v>
      </c>
      <c r="F21" s="80">
        <v>0.16</v>
      </c>
      <c r="G21" s="80">
        <f>PRODUCT(H21*F21)</f>
        <v>0.16</v>
      </c>
      <c r="H21" s="80">
        <v>1</v>
      </c>
      <c r="I21" s="78">
        <f>PRODUCT(E21*H21)</f>
        <v>0.05</v>
      </c>
      <c r="J21" s="77" t="s">
        <v>87</v>
      </c>
      <c r="K21" s="76">
        <v>0</v>
      </c>
      <c r="L21" s="76">
        <f>SUM(I21-K21)</f>
        <v>0.05</v>
      </c>
    </row>
    <row r="22" spans="1:13" s="31" customFormat="1" ht="12.75">
      <c r="A22" s="74"/>
      <c r="B22" s="84" t="s">
        <v>86</v>
      </c>
      <c r="C22" s="84"/>
      <c r="D22" s="87"/>
      <c r="E22" s="86"/>
      <c r="F22" s="86"/>
      <c r="G22" s="85">
        <f>SUM(G20:G21)</f>
        <v>9.120000000000001</v>
      </c>
      <c r="H22" s="86"/>
      <c r="I22" s="85">
        <f>SUM(I20:I21)</f>
        <v>2.57</v>
      </c>
      <c r="J22" s="72"/>
      <c r="K22" s="71">
        <f>SUM(K20:K21)</f>
        <v>0</v>
      </c>
      <c r="L22" s="71">
        <f>SUM(L20:L21)</f>
        <v>2.57</v>
      </c>
      <c r="M22" s="70"/>
    </row>
    <row r="23" spans="1:12" ht="22.5">
      <c r="A23" s="67"/>
      <c r="B23" s="75" t="s">
        <v>89</v>
      </c>
      <c r="C23" s="83" t="s">
        <v>88</v>
      </c>
      <c r="D23" s="82">
        <v>0.5</v>
      </c>
      <c r="E23" s="81">
        <v>0.39</v>
      </c>
      <c r="F23" s="79">
        <v>0.8</v>
      </c>
      <c r="G23" s="80">
        <f>PRODUCT(H23*F23)</f>
        <v>1.6</v>
      </c>
      <c r="H23" s="79">
        <v>2</v>
      </c>
      <c r="I23" s="78">
        <f>PRODUCT(E23*H23)</f>
        <v>0.78</v>
      </c>
      <c r="J23" s="77" t="s">
        <v>87</v>
      </c>
      <c r="K23" s="76">
        <v>0</v>
      </c>
      <c r="L23" s="76">
        <f>SUM(I23-K23)</f>
        <v>0.78</v>
      </c>
    </row>
    <row r="24" spans="1:13" s="31" customFormat="1" ht="12.75">
      <c r="A24" s="74"/>
      <c r="B24" s="69" t="s">
        <v>86</v>
      </c>
      <c r="C24" s="69"/>
      <c r="D24" s="72"/>
      <c r="E24" s="71"/>
      <c r="F24" s="71"/>
      <c r="G24" s="73">
        <f>SUM(G23)</f>
        <v>1.6</v>
      </c>
      <c r="H24" s="71"/>
      <c r="I24" s="73">
        <f>SUM(I23)</f>
        <v>0.78</v>
      </c>
      <c r="J24" s="72"/>
      <c r="K24" s="71">
        <f>SUM(K23)</f>
        <v>0</v>
      </c>
      <c r="L24" s="71">
        <f>SUM(L23)</f>
        <v>0.78</v>
      </c>
      <c r="M24" s="70"/>
    </row>
    <row r="25" ht="13.5" thickBot="1">
      <c r="I25" s="68"/>
    </row>
    <row r="26" spans="1:12" ht="13.5" thickBot="1">
      <c r="A26" s="67"/>
      <c r="B26" s="66" t="s">
        <v>86</v>
      </c>
      <c r="C26" s="65"/>
      <c r="D26" s="64"/>
      <c r="E26" s="63"/>
      <c r="F26" s="63"/>
      <c r="G26" s="63">
        <f>SUM(G24,G22,G19,G16,G14)</f>
        <v>325.12</v>
      </c>
      <c r="H26" s="63"/>
      <c r="I26" s="63">
        <f>SUM(I24,I22,I19,I16,I14)</f>
        <v>120.67</v>
      </c>
      <c r="J26" s="64"/>
      <c r="K26" s="63">
        <f>SUM(K24,K22,K19,K16,K14)</f>
        <v>21.7425</v>
      </c>
      <c r="L26" s="63">
        <f>SUM(L24,L22,L19,L16,L14)</f>
        <v>98.92750000000001</v>
      </c>
    </row>
  </sheetData>
  <sheetProtection/>
  <mergeCells count="1">
    <mergeCell ref="F9:G9"/>
  </mergeCells>
  <printOptions/>
  <pageMargins left="0.7874015748031497" right="0.15748031496062992" top="0.15748031496062992" bottom="0.7874015748031497" header="0.15748031496062992" footer="0.1968503937007874"/>
  <pageSetup horizontalDpi="600" verticalDpi="600" orientation="landscape" paperSize="9" r:id="rId1"/>
  <headerFooter alignWithMargins="0">
    <oddFooter xml:space="preserve">&amp;L&amp;C&amp;"Arial"&amp;8 DUBNICKÁ DÍLNA,  ateliér krajinářské architektury 
ing. Petr Ondruška, Lichnov-Dubnice 35, kanc. Opava Krnovská 75e 
&amp;7 777.301.506  petr@ondruska.cz &amp;R&amp;"Arial"&amp;8 1/1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view="pageBreakPreview" zoomScaleSheetLayoutView="100" zoomScalePageLayoutView="0" workbookViewId="0" topLeftCell="A10">
      <selection activeCell="A4" sqref="A4"/>
    </sheetView>
  </sheetViews>
  <sheetFormatPr defaultColWidth="9.33203125" defaultRowHeight="13.5"/>
  <cols>
    <col min="1" max="1" width="7.83203125" style="1" customWidth="1"/>
    <col min="2" max="2" width="32.5" style="1" bestFit="1" customWidth="1"/>
    <col min="3" max="3" width="13.83203125" style="1" customWidth="1"/>
    <col min="4" max="4" width="7.16015625" style="1" bestFit="1" customWidth="1"/>
    <col min="5" max="5" width="10.16015625" style="1" bestFit="1" customWidth="1"/>
    <col min="6" max="6" width="9.66015625" style="1" bestFit="1" customWidth="1"/>
    <col min="7" max="7" width="8.33203125" style="1" bestFit="1" customWidth="1"/>
    <col min="8" max="8" width="10.16015625" style="1" bestFit="1" customWidth="1"/>
    <col min="9" max="9" width="8" style="1" bestFit="1" customWidth="1"/>
    <col min="10" max="10" width="9.16015625" style="1" bestFit="1" customWidth="1"/>
    <col min="11" max="11" width="10.16015625" style="1" bestFit="1" customWidth="1"/>
    <col min="12" max="12" width="8.16015625" style="1" bestFit="1" customWidth="1"/>
    <col min="13" max="13" width="8" style="1" bestFit="1" customWidth="1"/>
    <col min="14" max="14" width="5.83203125" style="1" bestFit="1" customWidth="1"/>
    <col min="15" max="15" width="8.16015625" style="1" bestFit="1" customWidth="1"/>
    <col min="16" max="16" width="6.83203125" style="1" bestFit="1" customWidth="1"/>
    <col min="17" max="17" width="8" style="1" bestFit="1" customWidth="1"/>
    <col min="18" max="18" width="5.5" style="122" bestFit="1" customWidth="1"/>
    <col min="19" max="19" width="9.66015625" style="1" bestFit="1" customWidth="1"/>
    <col min="20" max="20" width="8.16015625" style="1" bestFit="1" customWidth="1"/>
    <col min="21" max="16384" width="9.33203125" style="1" customWidth="1"/>
  </cols>
  <sheetData>
    <row r="1" spans="1:20" s="2" customFormat="1" ht="18.75">
      <c r="A1" s="54" t="str">
        <f>'VÝKAZ VÝMĚR - CELKOVÝ'!A1</f>
        <v>SO 01 KRAJINÁŘSKÉ ÚPRAVY</v>
      </c>
      <c r="B1" s="52"/>
      <c r="C1" s="52"/>
      <c r="D1" s="26"/>
      <c r="E1" s="52"/>
      <c r="F1" s="53"/>
      <c r="G1" s="53"/>
      <c r="K1" s="52"/>
      <c r="L1" s="52"/>
      <c r="M1" s="52"/>
      <c r="N1" s="52"/>
      <c r="O1" s="52"/>
      <c r="P1" s="52"/>
      <c r="Q1" s="52"/>
      <c r="R1" s="230"/>
      <c r="S1" s="52"/>
      <c r="T1" s="52"/>
    </row>
    <row r="2" spans="4:20" s="47" customFormat="1" ht="12.75">
      <c r="D2" s="51"/>
      <c r="E2" s="51"/>
      <c r="F2" s="51"/>
      <c r="G2" s="229"/>
      <c r="H2" s="227"/>
      <c r="I2" s="229"/>
      <c r="J2" s="227"/>
      <c r="K2" s="227"/>
      <c r="L2" s="229"/>
      <c r="M2" s="51"/>
      <c r="N2" s="51"/>
      <c r="O2" s="227"/>
      <c r="P2" s="227"/>
      <c r="Q2" s="227"/>
      <c r="R2" s="228"/>
      <c r="S2" s="227"/>
      <c r="T2" s="227"/>
    </row>
    <row r="3" spans="1:20" s="377" customFormat="1" ht="15">
      <c r="A3" s="376" t="s">
        <v>147</v>
      </c>
      <c r="B3" s="52"/>
      <c r="C3" s="52"/>
      <c r="D3" s="353"/>
      <c r="E3" s="52"/>
      <c r="F3" s="53"/>
      <c r="G3" s="53"/>
      <c r="K3" s="52"/>
      <c r="L3" s="52"/>
      <c r="M3" s="52"/>
      <c r="N3" s="52"/>
      <c r="O3" s="52"/>
      <c r="P3" s="52"/>
      <c r="Q3" s="52"/>
      <c r="R3" s="230"/>
      <c r="S3" s="52"/>
      <c r="T3" s="52"/>
    </row>
    <row r="4" spans="1:20" s="47" customFormat="1" ht="22.5">
      <c r="A4" s="383" t="str">
        <f>'VÝKAZ VÝMĚR - CELKOVÝ'!A4</f>
        <v>STAV LISTOPAD 2014</v>
      </c>
      <c r="D4" s="51"/>
      <c r="E4" s="51"/>
      <c r="F4" s="51"/>
      <c r="G4" s="229"/>
      <c r="H4" s="227"/>
      <c r="I4" s="229"/>
      <c r="J4" s="227"/>
      <c r="K4" s="227"/>
      <c r="L4" s="229"/>
      <c r="M4" s="51"/>
      <c r="N4" s="51"/>
      <c r="O4" s="227"/>
      <c r="P4" s="227"/>
      <c r="Q4" s="227"/>
      <c r="R4" s="228"/>
      <c r="S4" s="227"/>
      <c r="T4" s="227"/>
    </row>
    <row r="5" spans="1:20" s="47" customFormat="1" ht="15">
      <c r="A5" s="224" t="str">
        <f>'VÝKAZ VÝMĚR - CELKOVÝ'!A6</f>
        <v>Projekt:</v>
      </c>
      <c r="C5" s="45" t="s">
        <v>81</v>
      </c>
      <c r="D5" s="51"/>
      <c r="E5" s="51"/>
      <c r="F5" s="51"/>
      <c r="G5" s="229"/>
      <c r="H5" s="227"/>
      <c r="I5" s="229"/>
      <c r="J5" s="227"/>
      <c r="K5" s="227"/>
      <c r="L5" s="229"/>
      <c r="M5" s="51"/>
      <c r="N5" s="51"/>
      <c r="O5" s="227"/>
      <c r="P5" s="227"/>
      <c r="Q5" s="227"/>
      <c r="R5" s="228"/>
      <c r="S5" s="227"/>
      <c r="T5" s="227"/>
    </row>
    <row r="6" spans="1:21" s="47" customFormat="1" ht="12.75">
      <c r="A6" s="50"/>
      <c r="C6" s="50"/>
      <c r="D6" s="49"/>
      <c r="E6" s="49"/>
      <c r="F6" s="49"/>
      <c r="G6" s="49"/>
      <c r="H6" s="225"/>
      <c r="I6" s="49"/>
      <c r="J6" s="225"/>
      <c r="K6" s="225"/>
      <c r="L6" s="49"/>
      <c r="M6" s="49"/>
      <c r="N6" s="49"/>
      <c r="O6" s="225"/>
      <c r="P6" s="225"/>
      <c r="Q6" s="225"/>
      <c r="R6" s="226"/>
      <c r="S6" s="225"/>
      <c r="T6" s="225"/>
      <c r="U6" s="48"/>
    </row>
    <row r="7" spans="4:20" s="45" customFormat="1" ht="15.75" thickBot="1">
      <c r="D7" s="46"/>
      <c r="E7" s="46"/>
      <c r="F7" s="223"/>
      <c r="G7" s="46"/>
      <c r="H7" s="221"/>
      <c r="I7" s="46"/>
      <c r="J7" s="221"/>
      <c r="K7" s="221"/>
      <c r="L7" s="46"/>
      <c r="M7" s="46"/>
      <c r="N7" s="46"/>
      <c r="O7" s="221"/>
      <c r="P7" s="221"/>
      <c r="Q7" s="221"/>
      <c r="R7" s="222"/>
      <c r="S7" s="221"/>
      <c r="T7" s="221"/>
    </row>
    <row r="8" spans="1:20" s="47" customFormat="1" ht="13.5" thickBot="1">
      <c r="A8" s="113"/>
      <c r="B8" s="585" t="s">
        <v>116</v>
      </c>
      <c r="C8" s="588" t="s">
        <v>146</v>
      </c>
      <c r="D8" s="584" t="s">
        <v>145</v>
      </c>
      <c r="E8" s="582"/>
      <c r="F8" s="582"/>
      <c r="G8" s="582"/>
      <c r="H8" s="582"/>
      <c r="I8" s="582"/>
      <c r="J8" s="582"/>
      <c r="K8" s="582"/>
      <c r="L8" s="583"/>
      <c r="M8" s="581" t="s">
        <v>144</v>
      </c>
      <c r="N8" s="582"/>
      <c r="O8" s="582"/>
      <c r="P8" s="582"/>
      <c r="Q8" s="582"/>
      <c r="R8" s="582"/>
      <c r="S8" s="582"/>
      <c r="T8" s="583"/>
    </row>
    <row r="9" spans="2:20" s="220" customFormat="1" ht="22.5" customHeight="1">
      <c r="B9" s="586"/>
      <c r="C9" s="589"/>
      <c r="D9" s="595" t="s">
        <v>76</v>
      </c>
      <c r="E9" s="596"/>
      <c r="F9" s="593" t="s">
        <v>143</v>
      </c>
      <c r="G9" s="573" t="s">
        <v>142</v>
      </c>
      <c r="H9" s="573"/>
      <c r="I9" s="576" t="s">
        <v>141</v>
      </c>
      <c r="J9" s="576"/>
      <c r="K9" s="576"/>
      <c r="L9" s="577"/>
      <c r="M9" s="578" t="s">
        <v>60</v>
      </c>
      <c r="N9" s="579"/>
      <c r="O9" s="579"/>
      <c r="P9" s="580"/>
      <c r="Q9" s="574" t="s">
        <v>59</v>
      </c>
      <c r="R9" s="574"/>
      <c r="S9" s="574"/>
      <c r="T9" s="575"/>
    </row>
    <row r="10" spans="2:20" s="211" customFormat="1" ht="27.75" thickBot="1">
      <c r="B10" s="587"/>
      <c r="C10" s="590"/>
      <c r="D10" s="219"/>
      <c r="E10" s="218"/>
      <c r="F10" s="594"/>
      <c r="G10" s="591" t="s">
        <v>140</v>
      </c>
      <c r="H10" s="592"/>
      <c r="I10" s="217" t="s">
        <v>139</v>
      </c>
      <c r="J10" s="216" t="s">
        <v>138</v>
      </c>
      <c r="K10" s="216" t="s">
        <v>137</v>
      </c>
      <c r="L10" s="216" t="s">
        <v>86</v>
      </c>
      <c r="M10" s="215" t="s">
        <v>136</v>
      </c>
      <c r="N10" s="213" t="s">
        <v>135</v>
      </c>
      <c r="O10" s="213" t="s">
        <v>76</v>
      </c>
      <c r="P10" s="213" t="s">
        <v>107</v>
      </c>
      <c r="Q10" s="213" t="s">
        <v>136</v>
      </c>
      <c r="R10" s="214" t="s">
        <v>135</v>
      </c>
      <c r="S10" s="213" t="s">
        <v>76</v>
      </c>
      <c r="T10" s="212" t="s">
        <v>107</v>
      </c>
    </row>
    <row r="11" spans="2:20" s="96" customFormat="1" ht="9.75">
      <c r="B11" s="210"/>
      <c r="C11" s="210"/>
      <c r="D11" s="209" t="s">
        <v>3</v>
      </c>
      <c r="E11" s="209" t="s">
        <v>1</v>
      </c>
      <c r="F11" s="208" t="s">
        <v>1</v>
      </c>
      <c r="G11" s="203" t="s">
        <v>2</v>
      </c>
      <c r="H11" s="203" t="s">
        <v>0</v>
      </c>
      <c r="I11" s="207"/>
      <c r="J11" s="206"/>
      <c r="K11" s="206"/>
      <c r="L11" s="206"/>
      <c r="M11" s="205" t="s">
        <v>2</v>
      </c>
      <c r="N11" s="203" t="s">
        <v>3</v>
      </c>
      <c r="O11" s="203" t="s">
        <v>1</v>
      </c>
      <c r="P11" s="203" t="s">
        <v>0</v>
      </c>
      <c r="Q11" s="203" t="s">
        <v>2</v>
      </c>
      <c r="R11" s="204" t="s">
        <v>3</v>
      </c>
      <c r="S11" s="203" t="s">
        <v>1</v>
      </c>
      <c r="T11" s="202" t="s">
        <v>0</v>
      </c>
    </row>
    <row r="12" spans="2:20" s="47" customFormat="1" ht="22.5">
      <c r="B12" s="93" t="s">
        <v>134</v>
      </c>
      <c r="C12" s="93" t="s">
        <v>104</v>
      </c>
      <c r="D12" s="201"/>
      <c r="E12" s="201"/>
      <c r="F12" s="188">
        <v>153</v>
      </c>
      <c r="G12" s="77">
        <v>0.15</v>
      </c>
      <c r="H12" s="94">
        <f>PRODUCT(F12*G12)</f>
        <v>22.95</v>
      </c>
      <c r="I12" s="77">
        <v>0.15</v>
      </c>
      <c r="J12" s="94">
        <f>PRODUCT((F12*I12)/2)</f>
        <v>11.475</v>
      </c>
      <c r="K12" s="94">
        <f>SUM(J12)</f>
        <v>11.475</v>
      </c>
      <c r="L12" s="187">
        <f>SUM(J12:K12)</f>
        <v>22.95</v>
      </c>
      <c r="M12" s="195">
        <v>0.08</v>
      </c>
      <c r="N12" s="77"/>
      <c r="O12" s="193">
        <v>78.2</v>
      </c>
      <c r="P12" s="78">
        <f>PRODUCT(M12*O12)</f>
        <v>6.256</v>
      </c>
      <c r="Q12" s="77">
        <v>0.08</v>
      </c>
      <c r="R12" s="194"/>
      <c r="S12" s="193">
        <f>SUM(F12-O12)</f>
        <v>74.8</v>
      </c>
      <c r="T12" s="198">
        <f>PRODUCT(Q12*S12)</f>
        <v>5.984</v>
      </c>
    </row>
    <row r="13" spans="2:20" s="47" customFormat="1" ht="22.5">
      <c r="B13" s="93" t="s">
        <v>133</v>
      </c>
      <c r="C13" s="93" t="s">
        <v>101</v>
      </c>
      <c r="D13" s="201"/>
      <c r="E13" s="201"/>
      <c r="F13" s="188">
        <v>51.6</v>
      </c>
      <c r="G13" s="77">
        <v>0.1</v>
      </c>
      <c r="H13" s="94">
        <f>PRODUCT(F13*G13)</f>
        <v>5.16</v>
      </c>
      <c r="I13" s="77"/>
      <c r="J13" s="94">
        <f>PRODUCT((F13*I13)/2)</f>
        <v>0</v>
      </c>
      <c r="K13" s="94">
        <f>SUM(J13)</f>
        <v>0</v>
      </c>
      <c r="L13" s="187">
        <f>SUM(J13:K13)</f>
        <v>0</v>
      </c>
      <c r="M13" s="195"/>
      <c r="N13" s="77"/>
      <c r="O13" s="193"/>
      <c r="P13" s="78"/>
      <c r="Q13" s="77">
        <v>0.08</v>
      </c>
      <c r="R13" s="194"/>
      <c r="S13" s="193">
        <f>SUM(F13)</f>
        <v>51.6</v>
      </c>
      <c r="T13" s="198">
        <f>PRODUCT(Q13*S13)</f>
        <v>4.128</v>
      </c>
    </row>
    <row r="14" spans="2:20" s="47" customFormat="1" ht="13.5" thickBot="1">
      <c r="B14" s="91" t="s">
        <v>132</v>
      </c>
      <c r="C14" s="91" t="s">
        <v>104</v>
      </c>
      <c r="D14" s="201"/>
      <c r="E14" s="201"/>
      <c r="F14" s="188">
        <v>87.3</v>
      </c>
      <c r="G14" s="77">
        <v>0.15</v>
      </c>
      <c r="H14" s="94">
        <f>PRODUCT(F14*G14)</f>
        <v>13.094999999999999</v>
      </c>
      <c r="I14" s="77">
        <v>0.15</v>
      </c>
      <c r="J14" s="94">
        <f>PRODUCT((F14*I14)/2)</f>
        <v>6.547499999999999</v>
      </c>
      <c r="K14" s="94">
        <f>SUM(J14)</f>
        <v>6.547499999999999</v>
      </c>
      <c r="L14" s="187">
        <f>SUM(J14:K14)</f>
        <v>13.094999999999999</v>
      </c>
      <c r="M14" s="195"/>
      <c r="N14" s="77"/>
      <c r="O14" s="193"/>
      <c r="P14" s="78"/>
      <c r="Q14" s="77">
        <v>0.08</v>
      </c>
      <c r="R14" s="194"/>
      <c r="S14" s="193">
        <f>SUM(F14)</f>
        <v>87.3</v>
      </c>
      <c r="T14" s="198">
        <f>PRODUCT(Q14*S14)</f>
        <v>6.984</v>
      </c>
    </row>
    <row r="15" spans="2:20" s="61" customFormat="1" ht="13.5" thickBot="1">
      <c r="B15" s="134" t="s">
        <v>86</v>
      </c>
      <c r="C15" s="133"/>
      <c r="D15" s="133"/>
      <c r="E15" s="133"/>
      <c r="F15" s="130">
        <f>SUM(F12:F14)</f>
        <v>291.9</v>
      </c>
      <c r="G15" s="130"/>
      <c r="H15" s="130">
        <f>SUM(H12:H14)</f>
        <v>41.205</v>
      </c>
      <c r="I15" s="130"/>
      <c r="J15" s="130">
        <f>SUM(J12:J14)</f>
        <v>18.0225</v>
      </c>
      <c r="K15" s="130">
        <f>SUM(K12:K14)</f>
        <v>18.0225</v>
      </c>
      <c r="L15" s="180">
        <f>SUM(L12:L14)</f>
        <v>36.045</v>
      </c>
      <c r="M15" s="132"/>
      <c r="N15" s="130"/>
      <c r="O15" s="130">
        <f>SUM(O12:O14)</f>
        <v>78.2</v>
      </c>
      <c r="P15" s="130">
        <f>SUM(P12:P14)</f>
        <v>6.256</v>
      </c>
      <c r="Q15" s="130"/>
      <c r="R15" s="131"/>
      <c r="S15" s="130">
        <f>SUM(S12:S14)</f>
        <v>213.7</v>
      </c>
      <c r="T15" s="179">
        <f>SUM(T12:T14)</f>
        <v>17.096</v>
      </c>
    </row>
    <row r="16" spans="2:20" s="47" customFormat="1" ht="15.75" thickBot="1">
      <c r="B16" s="93" t="s">
        <v>131</v>
      </c>
      <c r="C16" s="83" t="s">
        <v>97</v>
      </c>
      <c r="D16" s="197">
        <f>'ul.VODNÍ_ROSTLINY'!P57</f>
        <v>4</v>
      </c>
      <c r="E16" s="196">
        <v>3.1</v>
      </c>
      <c r="F16" s="188">
        <f>PRODUCT(D16*E16)</f>
        <v>12.4</v>
      </c>
      <c r="G16" s="77">
        <v>0.3</v>
      </c>
      <c r="H16" s="94">
        <f>PRODUCT(F16*G16)</f>
        <v>3.7199999999999998</v>
      </c>
      <c r="I16" s="77">
        <v>0.3</v>
      </c>
      <c r="J16" s="94">
        <v>0</v>
      </c>
      <c r="K16" s="94">
        <f>PRODUCT(F16*I16)</f>
        <v>3.7199999999999998</v>
      </c>
      <c r="L16" s="187">
        <f>SUM(J16:K16)</f>
        <v>3.7199999999999998</v>
      </c>
      <c r="M16" s="200"/>
      <c r="N16" s="94"/>
      <c r="O16" s="94"/>
      <c r="P16" s="78"/>
      <c r="Q16" s="77">
        <v>0.08</v>
      </c>
      <c r="R16" s="199">
        <v>1</v>
      </c>
      <c r="S16" s="94">
        <f>PRODUCT(E16*R16)</f>
        <v>3.1</v>
      </c>
      <c r="T16" s="198">
        <f>SUM(Q16*S16)</f>
        <v>0.24800000000000003</v>
      </c>
    </row>
    <row r="17" spans="2:20" s="61" customFormat="1" ht="13.5" thickBot="1">
      <c r="B17" s="134" t="s">
        <v>86</v>
      </c>
      <c r="C17" s="133"/>
      <c r="D17" s="133"/>
      <c r="E17" s="133"/>
      <c r="F17" s="130">
        <f>SUM(F16)</f>
        <v>12.4</v>
      </c>
      <c r="G17" s="130"/>
      <c r="H17" s="130">
        <f>SUM(H16)</f>
        <v>3.7199999999999998</v>
      </c>
      <c r="I17" s="130"/>
      <c r="J17" s="130">
        <f>SUM(J16)</f>
        <v>0</v>
      </c>
      <c r="K17" s="130">
        <f>SUM(K16)</f>
        <v>3.7199999999999998</v>
      </c>
      <c r="L17" s="180">
        <f>SUM(L16)</f>
        <v>3.7199999999999998</v>
      </c>
      <c r="M17" s="132"/>
      <c r="N17" s="130"/>
      <c r="O17" s="130">
        <f>SUM(O16)</f>
        <v>0</v>
      </c>
      <c r="P17" s="130">
        <f>SUM(P16)</f>
        <v>0</v>
      </c>
      <c r="Q17" s="130"/>
      <c r="R17" s="131"/>
      <c r="S17" s="130">
        <f>SUM(S16)</f>
        <v>3.1</v>
      </c>
      <c r="T17" s="179">
        <f>SUM(T16)</f>
        <v>0.24800000000000003</v>
      </c>
    </row>
    <row r="18" spans="2:20" s="47" customFormat="1" ht="15">
      <c r="B18" s="93" t="s">
        <v>130</v>
      </c>
      <c r="C18" s="83" t="s">
        <v>95</v>
      </c>
      <c r="D18" s="197">
        <f>'ul.VODNÍ_ROSTLINY'!O51</f>
        <v>9</v>
      </c>
      <c r="E18" s="196">
        <v>0.8</v>
      </c>
      <c r="F18" s="188">
        <f>PRODUCT(D18*E18)</f>
        <v>7.2</v>
      </c>
      <c r="G18" s="77">
        <v>0.4</v>
      </c>
      <c r="H18" s="94">
        <f>PRODUCT(F18*G18)</f>
        <v>2.8800000000000003</v>
      </c>
      <c r="I18" s="77">
        <v>0</v>
      </c>
      <c r="J18" s="94">
        <f>PRODUCT('ul.VODNÍ_VÝKOPY '!F17*'ul.VODNÍ_VÝKOPY '!H17*I18)</f>
        <v>0</v>
      </c>
      <c r="K18" s="94">
        <f>SUM(J18)</f>
        <v>0</v>
      </c>
      <c r="L18" s="187">
        <f>SUM(J18:K18)</f>
        <v>0</v>
      </c>
      <c r="M18" s="195"/>
      <c r="N18" s="77"/>
      <c r="O18" s="193"/>
      <c r="P18" s="78"/>
      <c r="Q18" s="77">
        <v>0.08</v>
      </c>
      <c r="R18" s="199">
        <v>1</v>
      </c>
      <c r="S18" s="94">
        <f>PRODUCT(E18*R18)</f>
        <v>0.8</v>
      </c>
      <c r="T18" s="198">
        <f>SUM(Q18*S18)</f>
        <v>0.064</v>
      </c>
    </row>
    <row r="19" spans="2:20" s="47" customFormat="1" ht="15.75" thickBot="1">
      <c r="B19" s="93" t="s">
        <v>129</v>
      </c>
      <c r="C19" s="83" t="s">
        <v>93</v>
      </c>
      <c r="D19" s="197">
        <f>'ul.VODNÍ_ROSTLINY'!N51</f>
        <v>2</v>
      </c>
      <c r="E19" s="196">
        <v>0.4</v>
      </c>
      <c r="F19" s="188">
        <f>PRODUCT(D19*E19)</f>
        <v>0.8</v>
      </c>
      <c r="G19" s="77">
        <v>0.4</v>
      </c>
      <c r="H19" s="94">
        <f>PRODUCT(F19*G19)</f>
        <v>0.32000000000000006</v>
      </c>
      <c r="I19" s="77">
        <v>0</v>
      </c>
      <c r="J19" s="94">
        <f>PRODUCT('ul.VODNÍ_VÝKOPY '!F18*'ul.VODNÍ_VÝKOPY '!H18*I19)</f>
        <v>0</v>
      </c>
      <c r="K19" s="94">
        <f>SUM(J19)</f>
        <v>0</v>
      </c>
      <c r="L19" s="187">
        <f>SUM(J19:K19)</f>
        <v>0</v>
      </c>
      <c r="M19" s="195"/>
      <c r="N19" s="77"/>
      <c r="O19" s="193"/>
      <c r="P19" s="78"/>
      <c r="Q19" s="77">
        <v>0.08</v>
      </c>
      <c r="R19" s="199">
        <v>1</v>
      </c>
      <c r="S19" s="94">
        <f>PRODUCT(E19*R19)</f>
        <v>0.4</v>
      </c>
      <c r="T19" s="198">
        <f>SUM(Q19*S19)</f>
        <v>0.032</v>
      </c>
    </row>
    <row r="20" spans="2:20" s="61" customFormat="1" ht="13.5" thickBot="1">
      <c r="B20" s="134" t="s">
        <v>86</v>
      </c>
      <c r="C20" s="133"/>
      <c r="D20" s="133"/>
      <c r="E20" s="133"/>
      <c r="F20" s="130">
        <f>SUM(F18:F19)</f>
        <v>8</v>
      </c>
      <c r="G20" s="130"/>
      <c r="H20" s="130">
        <f>SUM(H18:H19)</f>
        <v>3.2</v>
      </c>
      <c r="I20" s="130"/>
      <c r="J20" s="130">
        <f>SUM(J18:J19)</f>
        <v>0</v>
      </c>
      <c r="K20" s="130">
        <f>SUM(K18:K19)</f>
        <v>0</v>
      </c>
      <c r="L20" s="180">
        <f>SUM(L16:L19)</f>
        <v>7.4399999999999995</v>
      </c>
      <c r="M20" s="132"/>
      <c r="N20" s="130"/>
      <c r="O20" s="130">
        <f>SUM(O16:O19)</f>
        <v>0</v>
      </c>
      <c r="P20" s="130">
        <f>SUM(P16:P19)</f>
        <v>0</v>
      </c>
      <c r="Q20" s="130"/>
      <c r="R20" s="131"/>
      <c r="S20" s="130">
        <f>SUM(S16:S19)</f>
        <v>7.4</v>
      </c>
      <c r="T20" s="179">
        <f>SUM(T16:T19)</f>
        <v>0.5920000000000001</v>
      </c>
    </row>
    <row r="21" spans="2:20" s="47" customFormat="1" ht="15">
      <c r="B21" s="91" t="s">
        <v>128</v>
      </c>
      <c r="C21" s="83" t="s">
        <v>92</v>
      </c>
      <c r="D21" s="197">
        <v>28</v>
      </c>
      <c r="E21" s="196">
        <f>SUM(0.8*0.4)</f>
        <v>0.32000000000000006</v>
      </c>
      <c r="F21" s="188">
        <f>PRODUCT(D21*E21)</f>
        <v>8.96</v>
      </c>
      <c r="G21" s="77">
        <v>0.24</v>
      </c>
      <c r="H21" s="94">
        <f>PRODUCT(F21*G21)</f>
        <v>2.1504000000000003</v>
      </c>
      <c r="I21" s="77">
        <v>0</v>
      </c>
      <c r="J21" s="94">
        <f>PRODUCT('ul.VODNÍ_VÝKOPY '!F20*'ul.VODNÍ_VÝKOPY '!H20*I21)</f>
        <v>0</v>
      </c>
      <c r="K21" s="94">
        <f>SUM(J21)</f>
        <v>0</v>
      </c>
      <c r="L21" s="187">
        <f>SUM(J21:K21)</f>
        <v>0</v>
      </c>
      <c r="M21" s="195">
        <v>0.04</v>
      </c>
      <c r="N21" s="77">
        <v>28</v>
      </c>
      <c r="O21" s="193">
        <f>SUM(F21)</f>
        <v>8.96</v>
      </c>
      <c r="P21" s="78">
        <f>PRODUCT(M21*O21)</f>
        <v>0.35840000000000005</v>
      </c>
      <c r="Q21" s="77"/>
      <c r="R21" s="194"/>
      <c r="S21" s="193"/>
      <c r="T21" s="192"/>
    </row>
    <row r="22" spans="2:20" s="47" customFormat="1" ht="15.75" thickBot="1">
      <c r="B22" s="91" t="s">
        <v>128</v>
      </c>
      <c r="C22" s="191" t="s">
        <v>90</v>
      </c>
      <c r="D22" s="190">
        <v>3</v>
      </c>
      <c r="E22" s="189">
        <f>SUM(0.4*0.4)</f>
        <v>0.16000000000000003</v>
      </c>
      <c r="F22" s="188">
        <f>PRODUCT(D22*E22)</f>
        <v>0.4800000000000001</v>
      </c>
      <c r="G22" s="184">
        <v>0.24</v>
      </c>
      <c r="H22" s="94">
        <f>PRODUCT(F22*G22)</f>
        <v>0.11520000000000002</v>
      </c>
      <c r="I22" s="184">
        <v>0</v>
      </c>
      <c r="J22" s="90">
        <f>PRODUCT('ul.VODNÍ_VÝKOPY '!F21*'ul.VODNÍ_VÝKOPY '!H21*I22)</f>
        <v>0</v>
      </c>
      <c r="K22" s="90">
        <f>SUM(J22)</f>
        <v>0</v>
      </c>
      <c r="L22" s="187">
        <f>SUM(J22:K22)</f>
        <v>0</v>
      </c>
      <c r="M22" s="186">
        <v>0.04</v>
      </c>
      <c r="N22" s="184">
        <v>1</v>
      </c>
      <c r="O22" s="182">
        <f>SUM(F22)</f>
        <v>0.4800000000000001</v>
      </c>
      <c r="P22" s="185">
        <f>PRODUCT(M22*O22)</f>
        <v>0.019200000000000005</v>
      </c>
      <c r="Q22" s="184"/>
      <c r="R22" s="183"/>
      <c r="S22" s="182"/>
      <c r="T22" s="181"/>
    </row>
    <row r="23" spans="2:20" s="61" customFormat="1" ht="13.5" thickBot="1">
      <c r="B23" s="134" t="s">
        <v>86</v>
      </c>
      <c r="C23" s="133"/>
      <c r="D23" s="133"/>
      <c r="E23" s="133"/>
      <c r="F23" s="130">
        <f>SUM(F21:F22)</f>
        <v>9.440000000000001</v>
      </c>
      <c r="G23" s="130"/>
      <c r="H23" s="130">
        <f>SUM(H21:H22)</f>
        <v>2.2656000000000005</v>
      </c>
      <c r="I23" s="130"/>
      <c r="J23" s="130">
        <f>SUM(J21:J22)</f>
        <v>0</v>
      </c>
      <c r="K23" s="130">
        <f>SUM(K21:K22)</f>
        <v>0</v>
      </c>
      <c r="L23" s="180">
        <f>SUM(L21:L22)</f>
        <v>0</v>
      </c>
      <c r="M23" s="132"/>
      <c r="N23" s="130"/>
      <c r="O23" s="130">
        <f>SUM(O21:O22)</f>
        <v>9.440000000000001</v>
      </c>
      <c r="P23" s="130">
        <f>SUM(P21:P22)</f>
        <v>0.37760000000000005</v>
      </c>
      <c r="Q23" s="130"/>
      <c r="R23" s="131"/>
      <c r="S23" s="130">
        <f>SUM(S21:S22)</f>
        <v>0</v>
      </c>
      <c r="T23" s="179">
        <f>SUM(T21:T22)</f>
        <v>0</v>
      </c>
    </row>
    <row r="24" spans="4:20" s="47" customFormat="1" ht="13.5" thickBot="1">
      <c r="D24" s="51"/>
      <c r="E24" s="51"/>
      <c r="F24" s="57"/>
      <c r="G24" s="57"/>
      <c r="H24" s="162"/>
      <c r="I24" s="57"/>
      <c r="J24" s="162"/>
      <c r="K24" s="162"/>
      <c r="L24" s="162"/>
      <c r="M24" s="178"/>
      <c r="N24" s="176"/>
      <c r="O24" s="174"/>
      <c r="P24" s="177"/>
      <c r="Q24" s="176"/>
      <c r="R24" s="175"/>
      <c r="S24" s="174"/>
      <c r="T24" s="173"/>
    </row>
    <row r="25" spans="2:20" s="114" customFormat="1" ht="15.75" thickBot="1">
      <c r="B25" s="172" t="s">
        <v>86</v>
      </c>
      <c r="C25" s="171"/>
      <c r="D25" s="170"/>
      <c r="E25" s="170"/>
      <c r="F25" s="165">
        <f>SUM(F23,F20,F17,F15)</f>
        <v>321.74</v>
      </c>
      <c r="G25" s="168"/>
      <c r="H25" s="165">
        <f>SUM(H23,H20,H17,H15)</f>
        <v>50.3906</v>
      </c>
      <c r="I25" s="167"/>
      <c r="J25" s="165">
        <f>SUM(J23,J20,J17,J15)</f>
        <v>18.0225</v>
      </c>
      <c r="K25" s="165">
        <f>SUM(K23,K20,K17,K15)</f>
        <v>21.7425</v>
      </c>
      <c r="L25" s="169">
        <f>SUM(L23,L20,L17,L15)</f>
        <v>47.205</v>
      </c>
      <c r="M25" s="168"/>
      <c r="N25" s="165"/>
      <c r="O25" s="165">
        <f>SUM(O23,O20,O17,O15)</f>
        <v>87.64</v>
      </c>
      <c r="P25" s="165">
        <f>SUM(P23,P20,P17,P15)</f>
        <v>6.6336</v>
      </c>
      <c r="Q25" s="167"/>
      <c r="R25" s="166"/>
      <c r="S25" s="165">
        <f>SUM(S23,S20,S17,S15)</f>
        <v>224.2</v>
      </c>
      <c r="T25" s="164">
        <f>SUM(T23,T20,T17,T15)</f>
        <v>17.936</v>
      </c>
    </row>
    <row r="26" spans="4:20" s="47" customFormat="1" ht="13.5" thickBot="1">
      <c r="D26" s="51"/>
      <c r="E26" s="51"/>
      <c r="F26" s="57"/>
      <c r="G26" s="57"/>
      <c r="H26" s="162"/>
      <c r="I26" s="57"/>
      <c r="J26" s="162"/>
      <c r="K26" s="162"/>
      <c r="L26" s="162"/>
      <c r="M26" s="57"/>
      <c r="N26" s="57"/>
      <c r="O26" s="62"/>
      <c r="P26" s="162"/>
      <c r="Q26" s="57"/>
      <c r="R26" s="163"/>
      <c r="S26" s="62"/>
      <c r="T26" s="162"/>
    </row>
    <row r="27" spans="2:20" s="47" customFormat="1" ht="23.25" thickBot="1">
      <c r="B27" s="161"/>
      <c r="C27" s="160"/>
      <c r="D27" s="159"/>
      <c r="E27" s="159"/>
      <c r="F27" s="158"/>
      <c r="G27" s="158"/>
      <c r="H27" s="151" t="s">
        <v>127</v>
      </c>
      <c r="I27" s="151"/>
      <c r="J27" s="151" t="s">
        <v>126</v>
      </c>
      <c r="K27" s="157"/>
      <c r="L27" s="156"/>
      <c r="M27" s="155"/>
      <c r="N27" s="153"/>
      <c r="O27" s="151"/>
      <c r="P27" s="154"/>
      <c r="Q27" s="153"/>
      <c r="R27" s="152"/>
      <c r="S27" s="151"/>
      <c r="T27" s="150"/>
    </row>
    <row r="28" spans="2:20" s="47" customFormat="1" ht="15.75" thickBot="1">
      <c r="B28" s="149" t="s">
        <v>125</v>
      </c>
      <c r="C28" s="148" t="s">
        <v>88</v>
      </c>
      <c r="D28" s="147">
        <v>2</v>
      </c>
      <c r="E28" s="146">
        <v>0.8</v>
      </c>
      <c r="F28" s="145">
        <f>PRODUCT(D28*E28)</f>
        <v>1.6</v>
      </c>
      <c r="G28" s="143">
        <v>0.3</v>
      </c>
      <c r="H28" s="143">
        <f>PRODUCT('ul.VODNÍ_VÝKOPY '!F23*G28*'ul.VODNÍ_VÝKOPY '!H23)</f>
        <v>0.48</v>
      </c>
      <c r="I28" s="144">
        <v>0.2</v>
      </c>
      <c r="J28" s="143">
        <f>PRODUCT('ul.VODNÍ_VÝKOPY '!F23*'ul.VODNÍ_VÝKOPY '!H23*I28)</f>
        <v>0.32000000000000006</v>
      </c>
      <c r="K28" s="143"/>
      <c r="L28" s="142"/>
      <c r="M28" s="141"/>
      <c r="N28" s="138"/>
      <c r="O28" s="140"/>
      <c r="P28" s="139"/>
      <c r="Q28" s="138">
        <v>0.08</v>
      </c>
      <c r="R28" s="137">
        <v>2</v>
      </c>
      <c r="S28" s="136">
        <f>PRODUCT(E28*R28)</f>
        <v>1.6</v>
      </c>
      <c r="T28" s="135">
        <f>SUM(Q28*S28)</f>
        <v>0.128</v>
      </c>
    </row>
    <row r="29" spans="2:20" s="61" customFormat="1" ht="13.5" thickBot="1">
      <c r="B29" s="134" t="s">
        <v>86</v>
      </c>
      <c r="C29" s="133"/>
      <c r="D29" s="133"/>
      <c r="E29" s="133"/>
      <c r="F29" s="130">
        <f>SUM(F28)</f>
        <v>1.6</v>
      </c>
      <c r="G29" s="130"/>
      <c r="H29" s="130">
        <f>SUM(H28)</f>
        <v>0.48</v>
      </c>
      <c r="I29" s="130"/>
      <c r="J29" s="130">
        <f>SUM(J28)</f>
        <v>0.32000000000000006</v>
      </c>
      <c r="K29" s="130">
        <f>SUM(K28)</f>
        <v>0</v>
      </c>
      <c r="L29" s="130">
        <f>SUM(L28)</f>
        <v>0</v>
      </c>
      <c r="M29" s="132"/>
      <c r="N29" s="130"/>
      <c r="O29" s="130">
        <f>SUM(O28)</f>
        <v>0</v>
      </c>
      <c r="P29" s="130">
        <f>SUM(P28)</f>
        <v>0</v>
      </c>
      <c r="Q29" s="130"/>
      <c r="R29" s="131"/>
      <c r="S29" s="130">
        <f>SUM(S28)</f>
        <v>1.6</v>
      </c>
      <c r="T29" s="130">
        <f>SUM(T28)</f>
        <v>0.128</v>
      </c>
    </row>
    <row r="36" spans="1:18" ht="12.75">
      <c r="A36" s="127"/>
      <c r="B36" s="127" t="s">
        <v>124</v>
      </c>
      <c r="C36" s="127">
        <v>0.2</v>
      </c>
      <c r="D36" s="127">
        <v>0.4</v>
      </c>
      <c r="E36" s="127" t="s">
        <v>86</v>
      </c>
      <c r="F36" s="127" t="s">
        <v>123</v>
      </c>
      <c r="G36" s="127" t="s">
        <v>122</v>
      </c>
      <c r="H36" s="127" t="s">
        <v>86</v>
      </c>
      <c r="I36" s="127" t="s">
        <v>121</v>
      </c>
      <c r="J36" s="127" t="s">
        <v>120</v>
      </c>
      <c r="K36" s="127" t="s">
        <v>86</v>
      </c>
      <c r="R36" s="1"/>
    </row>
    <row r="37" spans="1:18" ht="12.75">
      <c r="A37" s="129">
        <v>1</v>
      </c>
      <c r="B37" s="127">
        <v>6.1</v>
      </c>
      <c r="C37" s="28"/>
      <c r="D37" s="28">
        <f>SUM(B37)</f>
        <v>6.1</v>
      </c>
      <c r="E37" s="28"/>
      <c r="F37" s="28">
        <f>SUM(B37)</f>
        <v>6.1</v>
      </c>
      <c r="G37" s="28"/>
      <c r="H37" s="28"/>
      <c r="I37" s="28">
        <f aca="true" t="shared" si="0" ref="I37:I43">SUM(B37)</f>
        <v>6.1</v>
      </c>
      <c r="J37" s="28"/>
      <c r="K37" s="28"/>
      <c r="R37" s="1"/>
    </row>
    <row r="38" spans="1:18" ht="12.75">
      <c r="A38" s="128" t="s">
        <v>85</v>
      </c>
      <c r="B38" s="127">
        <v>32.1</v>
      </c>
      <c r="C38" s="28">
        <f>SUM(B38)</f>
        <v>32.1</v>
      </c>
      <c r="D38" s="28"/>
      <c r="E38" s="28"/>
      <c r="F38" s="28"/>
      <c r="G38" s="28">
        <f>SUM(B38)</f>
        <v>32.1</v>
      </c>
      <c r="H38" s="28"/>
      <c r="I38" s="28">
        <f t="shared" si="0"/>
        <v>32.1</v>
      </c>
      <c r="J38" s="28"/>
      <c r="K38" s="28"/>
      <c r="R38" s="1"/>
    </row>
    <row r="39" spans="1:18" ht="12.75">
      <c r="A39" s="128" t="s">
        <v>84</v>
      </c>
      <c r="B39" s="127">
        <v>35.5</v>
      </c>
      <c r="C39" s="28"/>
      <c r="D39" s="28">
        <f>SUM(B39)</f>
        <v>35.5</v>
      </c>
      <c r="E39" s="28"/>
      <c r="F39" s="28"/>
      <c r="G39" s="28">
        <f>SUM(B39)</f>
        <v>35.5</v>
      </c>
      <c r="H39" s="28"/>
      <c r="I39" s="28">
        <f t="shared" si="0"/>
        <v>35.5</v>
      </c>
      <c r="J39" s="28"/>
      <c r="K39" s="28"/>
      <c r="R39" s="1"/>
    </row>
    <row r="40" spans="1:18" ht="12.75">
      <c r="A40" s="129">
        <v>3</v>
      </c>
      <c r="B40" s="127">
        <v>15.3</v>
      </c>
      <c r="C40" s="28"/>
      <c r="D40" s="28">
        <f>SUM(B40)</f>
        <v>15.3</v>
      </c>
      <c r="E40" s="28"/>
      <c r="F40" s="28">
        <f>SUM(B40)</f>
        <v>15.3</v>
      </c>
      <c r="G40" s="28"/>
      <c r="H40" s="28"/>
      <c r="I40" s="28">
        <f t="shared" si="0"/>
        <v>15.3</v>
      </c>
      <c r="J40" s="28"/>
      <c r="K40" s="28"/>
      <c r="R40" s="1"/>
    </row>
    <row r="41" spans="1:18" ht="12.75">
      <c r="A41" s="129">
        <v>4</v>
      </c>
      <c r="B41" s="127">
        <v>5.2</v>
      </c>
      <c r="C41" s="28">
        <f>SUM(B41)</f>
        <v>5.2</v>
      </c>
      <c r="D41" s="28"/>
      <c r="E41" s="28"/>
      <c r="F41" s="28"/>
      <c r="G41" s="28">
        <f aca="true" t="shared" si="1" ref="G41:G50">SUM(B41)</f>
        <v>5.2</v>
      </c>
      <c r="H41" s="28"/>
      <c r="I41" s="28">
        <f t="shared" si="0"/>
        <v>5.2</v>
      </c>
      <c r="J41" s="28"/>
      <c r="K41" s="28"/>
      <c r="R41" s="1"/>
    </row>
    <row r="42" spans="1:18" ht="12.75">
      <c r="A42" s="129">
        <v>5</v>
      </c>
      <c r="B42" s="127">
        <v>5.8</v>
      </c>
      <c r="C42" s="28">
        <f>SUM(B42)</f>
        <v>5.8</v>
      </c>
      <c r="D42" s="28"/>
      <c r="E42" s="28"/>
      <c r="F42" s="28"/>
      <c r="G42" s="28">
        <f t="shared" si="1"/>
        <v>5.8</v>
      </c>
      <c r="H42" s="28"/>
      <c r="I42" s="28">
        <f t="shared" si="0"/>
        <v>5.8</v>
      </c>
      <c r="J42" s="28"/>
      <c r="K42" s="28"/>
      <c r="R42" s="1"/>
    </row>
    <row r="43" spans="1:18" ht="12.75">
      <c r="A43" s="129">
        <v>6</v>
      </c>
      <c r="B43" s="127">
        <v>8.5</v>
      </c>
      <c r="C43" s="28">
        <f>SUM(B43)</f>
        <v>8.5</v>
      </c>
      <c r="D43" s="28"/>
      <c r="E43" s="28"/>
      <c r="F43" s="28"/>
      <c r="G43" s="28">
        <f t="shared" si="1"/>
        <v>8.5</v>
      </c>
      <c r="H43" s="28"/>
      <c r="I43" s="28">
        <f t="shared" si="0"/>
        <v>8.5</v>
      </c>
      <c r="J43" s="28"/>
      <c r="K43" s="28"/>
      <c r="R43" s="1"/>
    </row>
    <row r="44" spans="1:18" ht="12.75">
      <c r="A44" s="129">
        <v>7</v>
      </c>
      <c r="B44" s="127">
        <v>34.9</v>
      </c>
      <c r="C44" s="28"/>
      <c r="D44" s="28">
        <f aca="true" t="shared" si="2" ref="D44:D54">SUM(B44)</f>
        <v>34.9</v>
      </c>
      <c r="E44" s="28"/>
      <c r="F44" s="28"/>
      <c r="G44" s="28">
        <f t="shared" si="1"/>
        <v>34.9</v>
      </c>
      <c r="H44" s="28"/>
      <c r="I44" s="28"/>
      <c r="J44" s="28">
        <f>SUM(B44)</f>
        <v>34.9</v>
      </c>
      <c r="K44" s="28"/>
      <c r="R44" s="1"/>
    </row>
    <row r="45" spans="1:18" ht="12.75">
      <c r="A45" s="129">
        <v>8</v>
      </c>
      <c r="B45" s="127">
        <v>12.3</v>
      </c>
      <c r="C45" s="28"/>
      <c r="D45" s="28">
        <f t="shared" si="2"/>
        <v>12.3</v>
      </c>
      <c r="E45" s="28"/>
      <c r="F45" s="28"/>
      <c r="G45" s="28">
        <f t="shared" si="1"/>
        <v>12.3</v>
      </c>
      <c r="H45" s="28"/>
      <c r="I45" s="28">
        <f>SUM(B45)</f>
        <v>12.3</v>
      </c>
      <c r="J45" s="28"/>
      <c r="K45" s="28"/>
      <c r="R45" s="1"/>
    </row>
    <row r="46" spans="1:18" ht="12.75">
      <c r="A46" s="129">
        <v>9</v>
      </c>
      <c r="B46" s="127">
        <v>10.9</v>
      </c>
      <c r="C46" s="28"/>
      <c r="D46" s="28">
        <f t="shared" si="2"/>
        <v>10.9</v>
      </c>
      <c r="E46" s="28"/>
      <c r="F46" s="28"/>
      <c r="G46" s="28">
        <f t="shared" si="1"/>
        <v>10.9</v>
      </c>
      <c r="H46" s="28"/>
      <c r="I46" s="28">
        <f>SUM(B46)</f>
        <v>10.9</v>
      </c>
      <c r="J46" s="28"/>
      <c r="K46" s="28"/>
      <c r="R46" s="1"/>
    </row>
    <row r="47" spans="1:18" ht="12.75">
      <c r="A47" s="129">
        <v>10</v>
      </c>
      <c r="B47" s="127">
        <v>40.1</v>
      </c>
      <c r="C47" s="28"/>
      <c r="D47" s="28">
        <f t="shared" si="2"/>
        <v>40.1</v>
      </c>
      <c r="E47" s="28"/>
      <c r="F47" s="28"/>
      <c r="G47" s="28">
        <f t="shared" si="1"/>
        <v>40.1</v>
      </c>
      <c r="H47" s="28"/>
      <c r="I47" s="28"/>
      <c r="J47" s="28">
        <f>SUM(B47)</f>
        <v>40.1</v>
      </c>
      <c r="K47" s="28"/>
      <c r="R47" s="1"/>
    </row>
    <row r="48" spans="1:18" ht="12.75">
      <c r="A48" s="129">
        <v>11</v>
      </c>
      <c r="B48" s="127">
        <v>9.8</v>
      </c>
      <c r="C48" s="28"/>
      <c r="D48" s="28">
        <f t="shared" si="2"/>
        <v>9.8</v>
      </c>
      <c r="E48" s="28"/>
      <c r="F48" s="28"/>
      <c r="G48" s="28">
        <f t="shared" si="1"/>
        <v>9.8</v>
      </c>
      <c r="H48" s="28"/>
      <c r="I48" s="28">
        <f>SUM(B48)</f>
        <v>9.8</v>
      </c>
      <c r="J48" s="28"/>
      <c r="K48" s="28"/>
      <c r="R48" s="1"/>
    </row>
    <row r="49" spans="1:18" ht="12.75">
      <c r="A49" s="129">
        <v>12</v>
      </c>
      <c r="B49" s="127">
        <v>3.2</v>
      </c>
      <c r="C49" s="28"/>
      <c r="D49" s="28">
        <f t="shared" si="2"/>
        <v>3.2</v>
      </c>
      <c r="E49" s="28"/>
      <c r="F49" s="28"/>
      <c r="G49" s="28">
        <f t="shared" si="1"/>
        <v>3.2</v>
      </c>
      <c r="H49" s="28"/>
      <c r="I49" s="28"/>
      <c r="J49" s="28">
        <f>SUM(B49)</f>
        <v>3.2</v>
      </c>
      <c r="K49" s="28"/>
      <c r="R49" s="1"/>
    </row>
    <row r="50" spans="1:11" ht="12.75">
      <c r="A50" s="128" t="s">
        <v>119</v>
      </c>
      <c r="B50" s="127">
        <v>6.3</v>
      </c>
      <c r="C50" s="28"/>
      <c r="D50" s="28">
        <f t="shared" si="2"/>
        <v>6.3</v>
      </c>
      <c r="E50" s="28"/>
      <c r="F50" s="28"/>
      <c r="G50" s="28">
        <f t="shared" si="1"/>
        <v>6.3</v>
      </c>
      <c r="H50" s="28"/>
      <c r="I50" s="28">
        <f>SUM(B50)</f>
        <v>6.3</v>
      </c>
      <c r="J50" s="28"/>
      <c r="K50" s="28"/>
    </row>
    <row r="51" spans="1:11" ht="12.75">
      <c r="A51" s="128" t="s">
        <v>118</v>
      </c>
      <c r="B51" s="127">
        <v>32.1</v>
      </c>
      <c r="C51" s="28"/>
      <c r="D51" s="28">
        <f t="shared" si="2"/>
        <v>32.1</v>
      </c>
      <c r="E51" s="28"/>
      <c r="F51" s="28">
        <f>SUM(B51)</f>
        <v>32.1</v>
      </c>
      <c r="G51" s="28"/>
      <c r="H51" s="28"/>
      <c r="I51" s="28">
        <f>SUM(B51)</f>
        <v>32.1</v>
      </c>
      <c r="J51" s="28"/>
      <c r="K51" s="28"/>
    </row>
    <row r="52" spans="1:11" ht="12.75">
      <c r="A52" s="129">
        <v>14</v>
      </c>
      <c r="B52" s="127">
        <v>11.1</v>
      </c>
      <c r="C52" s="28"/>
      <c r="D52" s="28">
        <f t="shared" si="2"/>
        <v>11.1</v>
      </c>
      <c r="E52" s="28"/>
      <c r="F52" s="28">
        <f>SUM(B52)</f>
        <v>11.1</v>
      </c>
      <c r="G52" s="28"/>
      <c r="H52" s="28"/>
      <c r="I52" s="28">
        <f>SUM(B52)</f>
        <v>11.1</v>
      </c>
      <c r="J52" s="28"/>
      <c r="K52" s="28"/>
    </row>
    <row r="53" spans="1:11" ht="12.75">
      <c r="A53" s="129">
        <v>15</v>
      </c>
      <c r="B53" s="127">
        <v>10.2</v>
      </c>
      <c r="C53" s="28"/>
      <c r="D53" s="28">
        <f t="shared" si="2"/>
        <v>10.2</v>
      </c>
      <c r="E53" s="28"/>
      <c r="F53" s="28">
        <f>SUM(B53)</f>
        <v>10.2</v>
      </c>
      <c r="G53" s="28"/>
      <c r="H53" s="28"/>
      <c r="I53" s="28">
        <f>SUM(B53)</f>
        <v>10.2</v>
      </c>
      <c r="J53" s="28"/>
      <c r="K53" s="28"/>
    </row>
    <row r="54" spans="1:11" ht="12.75">
      <c r="A54" s="129">
        <v>16</v>
      </c>
      <c r="B54" s="127">
        <v>12.5</v>
      </c>
      <c r="C54" s="28"/>
      <c r="D54" s="28">
        <f t="shared" si="2"/>
        <v>12.5</v>
      </c>
      <c r="E54" s="28"/>
      <c r="F54" s="28">
        <f>SUM(B54)</f>
        <v>12.5</v>
      </c>
      <c r="G54" s="28"/>
      <c r="H54" s="28"/>
      <c r="I54" s="28">
        <f>SUM(B54)</f>
        <v>12.5</v>
      </c>
      <c r="J54" s="28"/>
      <c r="K54" s="28"/>
    </row>
    <row r="55" spans="1:18" s="124" customFormat="1" ht="12.75">
      <c r="A55" s="126" t="s">
        <v>117</v>
      </c>
      <c r="B55" s="126">
        <f>SUM(B37:B54)</f>
        <v>291.90000000000003</v>
      </c>
      <c r="C55" s="126">
        <f>SUM(C37:C54)</f>
        <v>51.6</v>
      </c>
      <c r="D55" s="126">
        <f>SUM(D37:D54)</f>
        <v>240.3</v>
      </c>
      <c r="E55" s="126">
        <f>SUM(C55:D55)</f>
        <v>291.90000000000003</v>
      </c>
      <c r="F55" s="126">
        <f>SUM(F37:F54)</f>
        <v>87.3</v>
      </c>
      <c r="G55" s="126">
        <f>SUM(G37:G54)</f>
        <v>204.60000000000002</v>
      </c>
      <c r="H55" s="126">
        <f>SUM(F55:G55)</f>
        <v>291.90000000000003</v>
      </c>
      <c r="I55" s="126">
        <f>SUM(I37:I54)</f>
        <v>213.7</v>
      </c>
      <c r="J55" s="126">
        <f>SUM(J37:J54)</f>
        <v>78.2</v>
      </c>
      <c r="K55" s="126">
        <f>SUM(I55:J55)</f>
        <v>291.9</v>
      </c>
      <c r="R55" s="125"/>
    </row>
    <row r="58" ht="12.75">
      <c r="A58" s="123"/>
    </row>
  </sheetData>
  <sheetProtection/>
  <mergeCells count="11">
    <mergeCell ref="B8:B10"/>
    <mergeCell ref="C8:C10"/>
    <mergeCell ref="G10:H10"/>
    <mergeCell ref="F9:F10"/>
    <mergeCell ref="D9:E9"/>
    <mergeCell ref="G9:H9"/>
    <mergeCell ref="Q9:T9"/>
    <mergeCell ref="I9:L9"/>
    <mergeCell ref="M9:P9"/>
    <mergeCell ref="M8:T8"/>
    <mergeCell ref="D8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16"/>
  <sheetViews>
    <sheetView showGridLines="0" view="pageBreakPreview" zoomScaleSheetLayoutView="100" zoomScalePageLayoutView="0" workbookViewId="0" topLeftCell="A1">
      <selection activeCell="K33" sqref="K33"/>
    </sheetView>
  </sheetViews>
  <sheetFormatPr defaultColWidth="9.33203125" defaultRowHeight="13.5"/>
  <cols>
    <col min="1" max="1" width="3.5" style="52" customWidth="1"/>
    <col min="2" max="2" width="10.16015625" style="2" bestFit="1" customWidth="1"/>
    <col min="3" max="3" width="29.5" style="2" customWidth="1"/>
    <col min="4" max="4" width="16.83203125" style="235" bestFit="1" customWidth="1"/>
    <col min="5" max="5" width="10.5" style="2" customWidth="1"/>
    <col min="6" max="6" width="14.16015625" style="25" customWidth="1"/>
    <col min="7" max="7" width="10.16015625" style="25" bestFit="1" customWidth="1"/>
    <col min="8" max="8" width="4.66015625" style="2" customWidth="1"/>
    <col min="9" max="9" width="9.33203125" style="234" customWidth="1"/>
    <col min="10" max="10" width="9.33203125" style="233" customWidth="1"/>
    <col min="11" max="11" width="10.66015625" style="233" customWidth="1"/>
    <col min="12" max="12" width="10.66015625" style="231" customWidth="1"/>
    <col min="13" max="13" width="10.66015625" style="232" customWidth="1"/>
    <col min="14" max="14" width="10.66015625" style="231" customWidth="1"/>
    <col min="15" max="15" width="11.66015625" style="231" customWidth="1"/>
    <col min="16" max="16" width="10.66015625" style="231" customWidth="1"/>
    <col min="17" max="17" width="20.16015625" style="4" customWidth="1"/>
    <col min="18" max="19" width="9.33203125" style="2" customWidth="1"/>
    <col min="20" max="20" width="9.33203125" style="3" customWidth="1"/>
    <col min="21" max="16384" width="9.33203125" style="2" customWidth="1"/>
  </cols>
  <sheetData>
    <row r="1" spans="1:17" ht="18.75">
      <c r="A1" s="54" t="str">
        <f>'VÝKAZ VÝMĚR - CELKOVÝ'!A1</f>
        <v>SO 01 KRAJINÁŘSKÉ ÚPRAVY</v>
      </c>
      <c r="B1" s="52"/>
      <c r="C1" s="52"/>
      <c r="E1" s="52"/>
      <c r="F1" s="53"/>
      <c r="G1" s="53"/>
      <c r="I1" s="52"/>
      <c r="J1" s="52"/>
      <c r="K1" s="52"/>
      <c r="L1" s="52"/>
      <c r="M1" s="52"/>
      <c r="N1" s="52"/>
      <c r="O1" s="52"/>
      <c r="P1" s="52"/>
      <c r="Q1" s="52"/>
    </row>
    <row r="2" spans="1:17" ht="22.5">
      <c r="A2" s="383" t="str">
        <f>'VÝKAZ VÝMĚR - CELKOVÝ'!A4</f>
        <v>STAV LISTOPAD 2014</v>
      </c>
      <c r="B2" s="52"/>
      <c r="C2" s="52"/>
      <c r="E2" s="52"/>
      <c r="F2" s="53"/>
      <c r="G2" s="53"/>
      <c r="I2" s="52"/>
      <c r="J2" s="52"/>
      <c r="K2" s="52"/>
      <c r="L2" s="52"/>
      <c r="M2" s="52"/>
      <c r="N2" s="52"/>
      <c r="O2" s="52"/>
      <c r="P2" s="52"/>
      <c r="Q2" s="52"/>
    </row>
    <row r="3" spans="1:20" s="377" customFormat="1" ht="15">
      <c r="A3" s="376" t="s">
        <v>295</v>
      </c>
      <c r="B3" s="52"/>
      <c r="C3" s="52"/>
      <c r="D3" s="339"/>
      <c r="E3" s="52"/>
      <c r="F3" s="53"/>
      <c r="G3" s="53"/>
      <c r="I3" s="52"/>
      <c r="J3" s="52"/>
      <c r="K3" s="52"/>
      <c r="L3" s="52"/>
      <c r="M3" s="52"/>
      <c r="N3" s="52"/>
      <c r="O3" s="52"/>
      <c r="P3" s="52"/>
      <c r="Q3" s="52"/>
      <c r="T3" s="378"/>
    </row>
    <row r="4" spans="1:17" ht="12.75">
      <c r="A4" s="344"/>
      <c r="B4" s="341"/>
      <c r="C4" s="341"/>
      <c r="D4" s="343"/>
      <c r="E4" s="341"/>
      <c r="F4" s="342"/>
      <c r="G4" s="342"/>
      <c r="I4" s="341"/>
      <c r="J4" s="341"/>
      <c r="K4" s="341"/>
      <c r="L4" s="341"/>
      <c r="M4" s="341"/>
      <c r="N4" s="341"/>
      <c r="O4" s="341"/>
      <c r="P4" s="341"/>
      <c r="Q4" s="341"/>
    </row>
    <row r="5" spans="1:20" s="336" customFormat="1" ht="13.5" thickBot="1">
      <c r="A5" s="340" t="str">
        <f>'VÝKAZ VÝMĚR - CELKOVÝ'!A6</f>
        <v>Projekt:</v>
      </c>
      <c r="C5" s="340" t="s">
        <v>294</v>
      </c>
      <c r="D5" s="339"/>
      <c r="F5" s="338"/>
      <c r="G5" s="338"/>
      <c r="T5" s="337"/>
    </row>
    <row r="6" spans="1:17" ht="13.5" thickBot="1">
      <c r="A6" s="335"/>
      <c r="I6" s="334"/>
      <c r="J6" s="333"/>
      <c r="K6" s="597" t="s">
        <v>293</v>
      </c>
      <c r="L6" s="598"/>
      <c r="M6" s="598"/>
      <c r="N6" s="598"/>
      <c r="O6" s="598"/>
      <c r="P6" s="599"/>
      <c r="Q6" s="600" t="s">
        <v>292</v>
      </c>
    </row>
    <row r="7" spans="1:17" s="312" customFormat="1" ht="20.25" thickBot="1">
      <c r="A7" s="332"/>
      <c r="B7" s="330" t="s">
        <v>291</v>
      </c>
      <c r="C7" s="330" t="s">
        <v>290</v>
      </c>
      <c r="D7" s="331" t="s">
        <v>289</v>
      </c>
      <c r="E7" s="330" t="s">
        <v>288</v>
      </c>
      <c r="F7" s="329" t="s">
        <v>287</v>
      </c>
      <c r="G7" s="329" t="s">
        <v>286</v>
      </c>
      <c r="I7" s="328" t="s">
        <v>285</v>
      </c>
      <c r="J7" s="327" t="s">
        <v>284</v>
      </c>
      <c r="K7" s="326" t="s">
        <v>273</v>
      </c>
      <c r="L7" s="325">
        <v>0.001</v>
      </c>
      <c r="M7" s="325" t="s">
        <v>283</v>
      </c>
      <c r="N7" s="325">
        <v>0.15</v>
      </c>
      <c r="O7" s="325">
        <v>0.3</v>
      </c>
      <c r="P7" s="324">
        <v>1.9</v>
      </c>
      <c r="Q7" s="601"/>
    </row>
    <row r="8" spans="1:17" s="312" customFormat="1" ht="17.25" customHeight="1" thickBot="1">
      <c r="A8" s="323"/>
      <c r="B8" s="321"/>
      <c r="C8" s="321"/>
      <c r="D8" s="322"/>
      <c r="E8" s="321"/>
      <c r="F8" s="320"/>
      <c r="G8" s="320"/>
      <c r="I8" s="319"/>
      <c r="J8" s="318"/>
      <c r="K8" s="317" t="s">
        <v>282</v>
      </c>
      <c r="L8" s="316" t="s">
        <v>282</v>
      </c>
      <c r="M8" s="316" t="s">
        <v>282</v>
      </c>
      <c r="N8" s="315" t="s">
        <v>281</v>
      </c>
      <c r="O8" s="315" t="s">
        <v>281</v>
      </c>
      <c r="P8" s="314" t="s">
        <v>280</v>
      </c>
      <c r="Q8" s="313"/>
    </row>
    <row r="9" spans="1:17" ht="17.25" customHeight="1" thickBot="1">
      <c r="A9" s="298" t="s">
        <v>279</v>
      </c>
      <c r="B9" s="296"/>
      <c r="C9" s="296"/>
      <c r="D9" s="297"/>
      <c r="E9" s="296"/>
      <c r="F9" s="295"/>
      <c r="G9" s="295"/>
      <c r="J9" s="311"/>
      <c r="K9" s="310"/>
      <c r="L9" s="310"/>
      <c r="M9" s="310"/>
      <c r="N9" s="310"/>
      <c r="O9" s="310"/>
      <c r="P9" s="310"/>
      <c r="Q9" s="309"/>
    </row>
    <row r="10" spans="1:17" ht="22.5">
      <c r="A10" s="283"/>
      <c r="B10" s="282" t="s">
        <v>278</v>
      </c>
      <c r="C10" s="280" t="s">
        <v>277</v>
      </c>
      <c r="D10" s="281" t="s">
        <v>274</v>
      </c>
      <c r="E10" s="280" t="s">
        <v>242</v>
      </c>
      <c r="F10" s="279"/>
      <c r="G10" s="278">
        <v>51</v>
      </c>
      <c r="I10" s="277"/>
      <c r="J10" s="276"/>
      <c r="K10" s="308">
        <f>SUM(G10)</f>
        <v>51</v>
      </c>
      <c r="L10" s="306"/>
      <c r="M10" s="307"/>
      <c r="N10" s="306"/>
      <c r="O10" s="306"/>
      <c r="P10" s="305"/>
      <c r="Q10" s="236" t="s">
        <v>273</v>
      </c>
    </row>
    <row r="11" spans="1:17" ht="13.5" thickBot="1">
      <c r="A11" s="283"/>
      <c r="B11" s="282" t="s">
        <v>276</v>
      </c>
      <c r="C11" s="280" t="s">
        <v>275</v>
      </c>
      <c r="D11" s="281" t="s">
        <v>274</v>
      </c>
      <c r="E11" s="280" t="s">
        <v>242</v>
      </c>
      <c r="F11" s="279"/>
      <c r="G11" s="278">
        <v>153</v>
      </c>
      <c r="I11" s="277"/>
      <c r="J11" s="276"/>
      <c r="K11" s="275">
        <f>SUM(G11)</f>
        <v>153</v>
      </c>
      <c r="L11" s="273"/>
      <c r="M11" s="274"/>
      <c r="N11" s="273"/>
      <c r="O11" s="273"/>
      <c r="P11" s="272"/>
      <c r="Q11" s="236" t="s">
        <v>273</v>
      </c>
    </row>
    <row r="12" spans="1:17" s="247" customFormat="1" ht="15.75" thickBot="1">
      <c r="A12" s="258"/>
      <c r="B12" s="254"/>
      <c r="C12" s="254" t="s">
        <v>86</v>
      </c>
      <c r="D12" s="257"/>
      <c r="E12" s="254"/>
      <c r="F12" s="256"/>
      <c r="G12" s="255">
        <f>SUM(G10:G11)</f>
        <v>204</v>
      </c>
      <c r="I12" s="300"/>
      <c r="J12" s="299"/>
      <c r="K12" s="249">
        <f>SUM(K10:K11)</f>
        <v>204</v>
      </c>
      <c r="L12" s="250"/>
      <c r="M12" s="250"/>
      <c r="N12" s="250"/>
      <c r="O12" s="250"/>
      <c r="P12" s="294"/>
      <c r="Q12" s="236"/>
    </row>
    <row r="13" spans="1:17" ht="12.75">
      <c r="A13" s="298" t="s">
        <v>272</v>
      </c>
      <c r="B13" s="296"/>
      <c r="C13" s="296"/>
      <c r="D13" s="297"/>
      <c r="E13" s="296"/>
      <c r="F13" s="295"/>
      <c r="G13" s="295"/>
      <c r="I13" s="289"/>
      <c r="J13" s="288"/>
      <c r="K13" s="287"/>
      <c r="L13" s="285"/>
      <c r="M13" s="286"/>
      <c r="N13" s="285"/>
      <c r="O13" s="285"/>
      <c r="P13" s="284"/>
      <c r="Q13" s="236"/>
    </row>
    <row r="14" spans="1:17" ht="22.5">
      <c r="A14" s="283"/>
      <c r="B14" s="282" t="s">
        <v>271</v>
      </c>
      <c r="C14" s="280" t="s">
        <v>270</v>
      </c>
      <c r="D14" s="281" t="s">
        <v>269</v>
      </c>
      <c r="E14" s="280" t="s">
        <v>242</v>
      </c>
      <c r="F14" s="279"/>
      <c r="G14" s="278">
        <v>152</v>
      </c>
      <c r="I14" s="277"/>
      <c r="J14" s="276"/>
      <c r="K14" s="275"/>
      <c r="L14" s="273">
        <f>SUM(G14)</f>
        <v>152</v>
      </c>
      <c r="M14" s="274"/>
      <c r="N14" s="273"/>
      <c r="O14" s="273"/>
      <c r="P14" s="272"/>
      <c r="Q14" s="236" t="s">
        <v>241</v>
      </c>
    </row>
    <row r="15" spans="1:17" ht="22.5">
      <c r="A15" s="283"/>
      <c r="B15" s="282" t="s">
        <v>268</v>
      </c>
      <c r="C15" s="280" t="s">
        <v>267</v>
      </c>
      <c r="D15" s="281" t="s">
        <v>266</v>
      </c>
      <c r="E15" s="280" t="s">
        <v>242</v>
      </c>
      <c r="F15" s="279"/>
      <c r="G15" s="278">
        <v>20</v>
      </c>
      <c r="I15" s="277"/>
      <c r="J15" s="276"/>
      <c r="K15" s="275"/>
      <c r="L15" s="273">
        <f>SUM(G15)</f>
        <v>20</v>
      </c>
      <c r="M15" s="274"/>
      <c r="N15" s="273"/>
      <c r="O15" s="273"/>
      <c r="P15" s="272"/>
      <c r="Q15" s="236" t="s">
        <v>241</v>
      </c>
    </row>
    <row r="16" spans="1:17" ht="22.5">
      <c r="A16" s="283"/>
      <c r="B16" s="282" t="s">
        <v>265</v>
      </c>
      <c r="C16" s="280" t="s">
        <v>264</v>
      </c>
      <c r="D16" s="281" t="s">
        <v>263</v>
      </c>
      <c r="E16" s="280" t="s">
        <v>242</v>
      </c>
      <c r="F16" s="279"/>
      <c r="G16" s="278">
        <v>90</v>
      </c>
      <c r="I16" s="277"/>
      <c r="J16" s="276"/>
      <c r="K16" s="275"/>
      <c r="L16" s="273">
        <f>SUM(G16)</f>
        <v>90</v>
      </c>
      <c r="M16" s="274"/>
      <c r="N16" s="273"/>
      <c r="O16" s="273"/>
      <c r="P16" s="272"/>
      <c r="Q16" s="236" t="s">
        <v>241</v>
      </c>
    </row>
    <row r="17" spans="1:17" ht="22.5">
      <c r="A17" s="283"/>
      <c r="B17" s="282" t="s">
        <v>262</v>
      </c>
      <c r="C17" s="280" t="s">
        <v>261</v>
      </c>
      <c r="D17" s="281" t="s">
        <v>260</v>
      </c>
      <c r="E17" s="280" t="s">
        <v>242</v>
      </c>
      <c r="F17" s="279"/>
      <c r="G17" s="278">
        <v>171</v>
      </c>
      <c r="I17" s="277"/>
      <c r="J17" s="276"/>
      <c r="K17" s="275"/>
      <c r="L17" s="273">
        <f>SUM(G17)</f>
        <v>171</v>
      </c>
      <c r="M17" s="274"/>
      <c r="N17" s="273"/>
      <c r="O17" s="273"/>
      <c r="P17" s="272"/>
      <c r="Q17" s="236" t="s">
        <v>241</v>
      </c>
    </row>
    <row r="18" spans="9:17" ht="12.75">
      <c r="I18" s="277"/>
      <c r="J18" s="276"/>
      <c r="K18" s="275"/>
      <c r="L18" s="273"/>
      <c r="M18" s="274"/>
      <c r="N18" s="273"/>
      <c r="O18" s="273"/>
      <c r="P18" s="272"/>
      <c r="Q18" s="236"/>
    </row>
    <row r="19" spans="1:17" ht="22.5">
      <c r="A19" s="283"/>
      <c r="B19" s="282" t="s">
        <v>259</v>
      </c>
      <c r="C19" s="280" t="s">
        <v>258</v>
      </c>
      <c r="D19" s="281" t="s">
        <v>255</v>
      </c>
      <c r="E19" s="280" t="s">
        <v>242</v>
      </c>
      <c r="F19" s="279"/>
      <c r="G19" s="278">
        <v>40</v>
      </c>
      <c r="I19" s="277"/>
      <c r="J19" s="276"/>
      <c r="K19" s="275"/>
      <c r="L19" s="273">
        <f aca="true" t="shared" si="0" ref="L19:L24">SUM(G19)</f>
        <v>40</v>
      </c>
      <c r="M19" s="274"/>
      <c r="N19" s="273"/>
      <c r="O19" s="273"/>
      <c r="P19" s="272"/>
      <c r="Q19" s="236" t="s">
        <v>241</v>
      </c>
    </row>
    <row r="20" spans="1:17" ht="22.5">
      <c r="A20" s="283"/>
      <c r="B20" s="282" t="s">
        <v>257</v>
      </c>
      <c r="C20" s="280" t="s">
        <v>256</v>
      </c>
      <c r="D20" s="281" t="s">
        <v>255</v>
      </c>
      <c r="E20" s="280" t="s">
        <v>242</v>
      </c>
      <c r="F20" s="279"/>
      <c r="G20" s="278">
        <v>262</v>
      </c>
      <c r="I20" s="277"/>
      <c r="J20" s="276"/>
      <c r="K20" s="275"/>
      <c r="L20" s="273">
        <f t="shared" si="0"/>
        <v>262</v>
      </c>
      <c r="M20" s="274"/>
      <c r="N20" s="273"/>
      <c r="O20" s="273"/>
      <c r="P20" s="272"/>
      <c r="Q20" s="236" t="s">
        <v>241</v>
      </c>
    </row>
    <row r="21" spans="1:17" ht="22.5">
      <c r="A21" s="283"/>
      <c r="B21" s="282" t="s">
        <v>254</v>
      </c>
      <c r="C21" s="280" t="s">
        <v>253</v>
      </c>
      <c r="D21" s="281" t="s">
        <v>252</v>
      </c>
      <c r="E21" s="280" t="s">
        <v>242</v>
      </c>
      <c r="F21" s="279"/>
      <c r="G21" s="278">
        <v>364</v>
      </c>
      <c r="I21" s="277"/>
      <c r="J21" s="276"/>
      <c r="K21" s="275"/>
      <c r="L21" s="273">
        <f t="shared" si="0"/>
        <v>364</v>
      </c>
      <c r="M21" s="274"/>
      <c r="N21" s="273"/>
      <c r="O21" s="273"/>
      <c r="P21" s="272"/>
      <c r="Q21" s="236" t="s">
        <v>241</v>
      </c>
    </row>
    <row r="22" spans="1:17" ht="22.5">
      <c r="A22" s="283"/>
      <c r="B22" s="282" t="s">
        <v>251</v>
      </c>
      <c r="C22" s="280" t="s">
        <v>250</v>
      </c>
      <c r="D22" s="281" t="s">
        <v>249</v>
      </c>
      <c r="E22" s="280" t="s">
        <v>242</v>
      </c>
      <c r="F22" s="279"/>
      <c r="G22" s="278">
        <v>201</v>
      </c>
      <c r="I22" s="277"/>
      <c r="J22" s="276"/>
      <c r="K22" s="275"/>
      <c r="L22" s="273">
        <f t="shared" si="0"/>
        <v>201</v>
      </c>
      <c r="M22" s="274"/>
      <c r="N22" s="273"/>
      <c r="O22" s="273"/>
      <c r="P22" s="272"/>
      <c r="Q22" s="236" t="s">
        <v>241</v>
      </c>
    </row>
    <row r="23" spans="1:17" ht="22.5">
      <c r="A23" s="283"/>
      <c r="B23" s="282" t="s">
        <v>248</v>
      </c>
      <c r="C23" s="280" t="s">
        <v>247</v>
      </c>
      <c r="D23" s="281" t="s">
        <v>246</v>
      </c>
      <c r="E23" s="280" t="s">
        <v>242</v>
      </c>
      <c r="F23" s="279"/>
      <c r="G23" s="278">
        <v>153</v>
      </c>
      <c r="I23" s="277"/>
      <c r="J23" s="276"/>
      <c r="K23" s="275"/>
      <c r="L23" s="273">
        <f t="shared" si="0"/>
        <v>153</v>
      </c>
      <c r="M23" s="274"/>
      <c r="N23" s="273"/>
      <c r="O23" s="273"/>
      <c r="P23" s="272"/>
      <c r="Q23" s="236" t="s">
        <v>241</v>
      </c>
    </row>
    <row r="24" spans="1:17" ht="23.25" thickBot="1">
      <c r="A24" s="283"/>
      <c r="B24" s="282" t="s">
        <v>245</v>
      </c>
      <c r="C24" s="280" t="s">
        <v>244</v>
      </c>
      <c r="D24" s="281" t="s">
        <v>243</v>
      </c>
      <c r="E24" s="280" t="s">
        <v>242</v>
      </c>
      <c r="F24" s="279"/>
      <c r="G24" s="278">
        <v>288</v>
      </c>
      <c r="I24" s="265"/>
      <c r="J24" s="264"/>
      <c r="K24" s="263"/>
      <c r="L24" s="261">
        <f t="shared" si="0"/>
        <v>288</v>
      </c>
      <c r="M24" s="262"/>
      <c r="N24" s="261"/>
      <c r="O24" s="261"/>
      <c r="P24" s="260"/>
      <c r="Q24" s="236" t="s">
        <v>241</v>
      </c>
    </row>
    <row r="25" spans="1:17" s="247" customFormat="1" ht="15.75" thickBot="1">
      <c r="A25" s="258"/>
      <c r="B25" s="254"/>
      <c r="C25" s="254" t="s">
        <v>86</v>
      </c>
      <c r="D25" s="257"/>
      <c r="E25" s="254"/>
      <c r="F25" s="256"/>
      <c r="G25" s="255">
        <f>SUM(G14:G24)</f>
        <v>1741</v>
      </c>
      <c r="I25" s="300"/>
      <c r="J25" s="299"/>
      <c r="K25" s="251"/>
      <c r="L25" s="249">
        <f>SUM(L13:L24)</f>
        <v>1741</v>
      </c>
      <c r="M25" s="250"/>
      <c r="N25" s="250"/>
      <c r="O25" s="250"/>
      <c r="P25" s="294"/>
      <c r="Q25" s="236"/>
    </row>
    <row r="26" spans="1:17" ht="12.75">
      <c r="A26" s="298" t="s">
        <v>240</v>
      </c>
      <c r="B26" s="296"/>
      <c r="C26" s="296"/>
      <c r="D26" s="297"/>
      <c r="E26" s="296"/>
      <c r="F26" s="295"/>
      <c r="G26" s="295"/>
      <c r="I26" s="289"/>
      <c r="J26" s="288"/>
      <c r="K26" s="287"/>
      <c r="L26" s="285"/>
      <c r="M26" s="286"/>
      <c r="N26" s="285"/>
      <c r="O26" s="285"/>
      <c r="P26" s="284"/>
      <c r="Q26" s="236"/>
    </row>
    <row r="27" spans="1:17" ht="22.5">
      <c r="A27" s="283"/>
      <c r="B27" s="282" t="s">
        <v>239</v>
      </c>
      <c r="C27" s="280" t="s">
        <v>238</v>
      </c>
      <c r="D27" s="281" t="s">
        <v>237</v>
      </c>
      <c r="E27" s="280" t="s">
        <v>236</v>
      </c>
      <c r="F27" s="279" t="s">
        <v>228</v>
      </c>
      <c r="G27" s="278">
        <v>35</v>
      </c>
      <c r="I27" s="277"/>
      <c r="J27" s="276"/>
      <c r="K27" s="275"/>
      <c r="L27" s="273"/>
      <c r="M27" s="274">
        <f>SUM(G27)</f>
        <v>35</v>
      </c>
      <c r="N27" s="273"/>
      <c r="O27" s="273"/>
      <c r="P27" s="272"/>
      <c r="Q27" s="236" t="s">
        <v>207</v>
      </c>
    </row>
    <row r="28" spans="1:17" ht="22.5">
      <c r="A28" s="283"/>
      <c r="B28" s="282" t="s">
        <v>235</v>
      </c>
      <c r="C28" s="280" t="s">
        <v>234</v>
      </c>
      <c r="D28" s="281" t="s">
        <v>233</v>
      </c>
      <c r="E28" s="280" t="s">
        <v>209</v>
      </c>
      <c r="F28" s="279" t="s">
        <v>232</v>
      </c>
      <c r="G28" s="278">
        <v>54</v>
      </c>
      <c r="I28" s="277"/>
      <c r="J28" s="276"/>
      <c r="K28" s="275"/>
      <c r="L28" s="273"/>
      <c r="M28" s="274">
        <f>SUM(G28)</f>
        <v>54</v>
      </c>
      <c r="N28" s="273"/>
      <c r="O28" s="273"/>
      <c r="P28" s="272"/>
      <c r="Q28" s="236" t="s">
        <v>207</v>
      </c>
    </row>
    <row r="29" spans="1:17" ht="23.25" thickBot="1">
      <c r="A29" s="283"/>
      <c r="B29" s="282" t="s">
        <v>231</v>
      </c>
      <c r="C29" s="280" t="s">
        <v>230</v>
      </c>
      <c r="D29" s="281" t="s">
        <v>229</v>
      </c>
      <c r="E29" s="280" t="s">
        <v>209</v>
      </c>
      <c r="F29" s="279" t="s">
        <v>228</v>
      </c>
      <c r="G29" s="278">
        <v>207</v>
      </c>
      <c r="I29" s="265"/>
      <c r="J29" s="264"/>
      <c r="K29" s="263"/>
      <c r="L29" s="261"/>
      <c r="M29" s="262">
        <f>SUM(G29)</f>
        <v>207</v>
      </c>
      <c r="N29" s="261"/>
      <c r="O29" s="261"/>
      <c r="P29" s="260"/>
      <c r="Q29" s="236" t="s">
        <v>207</v>
      </c>
    </row>
    <row r="30" spans="1:17" s="247" customFormat="1" ht="15.75" thickBot="1">
      <c r="A30" s="258"/>
      <c r="B30" s="254"/>
      <c r="C30" s="254" t="s">
        <v>86</v>
      </c>
      <c r="D30" s="257"/>
      <c r="E30" s="254"/>
      <c r="F30" s="256"/>
      <c r="G30" s="255">
        <f>SUM(G27:G29)</f>
        <v>296</v>
      </c>
      <c r="I30" s="300"/>
      <c r="J30" s="299"/>
      <c r="K30" s="251"/>
      <c r="L30" s="250"/>
      <c r="M30" s="249">
        <f>SUM(M27:M29)</f>
        <v>296</v>
      </c>
      <c r="N30" s="250"/>
      <c r="O30" s="250"/>
      <c r="P30" s="294"/>
      <c r="Q30" s="236"/>
    </row>
    <row r="31" spans="1:17" ht="12.75">
      <c r="A31" s="298" t="s">
        <v>227</v>
      </c>
      <c r="B31" s="296"/>
      <c r="C31" s="296"/>
      <c r="D31" s="297"/>
      <c r="E31" s="296"/>
      <c r="F31" s="295"/>
      <c r="G31" s="295"/>
      <c r="I31" s="289"/>
      <c r="J31" s="288"/>
      <c r="K31" s="287"/>
      <c r="L31" s="285"/>
      <c r="M31" s="286"/>
      <c r="N31" s="285"/>
      <c r="O31" s="285"/>
      <c r="P31" s="284"/>
      <c r="Q31" s="236"/>
    </row>
    <row r="32" spans="1:17" ht="22.5">
      <c r="A32" s="304"/>
      <c r="B32" s="303" t="s">
        <v>226</v>
      </c>
      <c r="C32" s="302" t="s">
        <v>225</v>
      </c>
      <c r="D32" s="281" t="s">
        <v>224</v>
      </c>
      <c r="E32" s="302" t="s">
        <v>169</v>
      </c>
      <c r="F32" s="301" t="s">
        <v>223</v>
      </c>
      <c r="G32" s="278">
        <v>12</v>
      </c>
      <c r="I32" s="277"/>
      <c r="J32" s="276"/>
      <c r="K32" s="275"/>
      <c r="L32" s="273"/>
      <c r="M32" s="274">
        <f>SUM(G32)</f>
        <v>12</v>
      </c>
      <c r="N32" s="273"/>
      <c r="O32" s="273"/>
      <c r="P32" s="272"/>
      <c r="Q32" s="236" t="s">
        <v>207</v>
      </c>
    </row>
    <row r="33" spans="1:17" ht="22.5">
      <c r="A33" s="283"/>
      <c r="B33" s="282" t="s">
        <v>222</v>
      </c>
      <c r="C33" s="280" t="s">
        <v>221</v>
      </c>
      <c r="D33" s="281" t="s">
        <v>220</v>
      </c>
      <c r="E33" s="280" t="s">
        <v>195</v>
      </c>
      <c r="F33" s="279" t="s">
        <v>217</v>
      </c>
      <c r="G33" s="278">
        <v>2</v>
      </c>
      <c r="I33" s="277"/>
      <c r="J33" s="276"/>
      <c r="K33" s="275"/>
      <c r="L33" s="273"/>
      <c r="M33" s="274">
        <f>SUM(G33)</f>
        <v>2</v>
      </c>
      <c r="N33" s="273"/>
      <c r="O33" s="273"/>
      <c r="P33" s="272"/>
      <c r="Q33" s="236" t="s">
        <v>207</v>
      </c>
    </row>
    <row r="34" spans="1:17" ht="22.5">
      <c r="A34" s="283"/>
      <c r="B34" s="282" t="s">
        <v>219</v>
      </c>
      <c r="C34" s="280" t="s">
        <v>218</v>
      </c>
      <c r="D34" s="281" t="s">
        <v>214</v>
      </c>
      <c r="E34" s="280" t="s">
        <v>195</v>
      </c>
      <c r="F34" s="279" t="s">
        <v>217</v>
      </c>
      <c r="G34" s="278">
        <v>8</v>
      </c>
      <c r="I34" s="277"/>
      <c r="J34" s="276"/>
      <c r="K34" s="275"/>
      <c r="L34" s="273"/>
      <c r="M34" s="274">
        <f>SUM(G34)</f>
        <v>8</v>
      </c>
      <c r="N34" s="273"/>
      <c r="O34" s="273"/>
      <c r="P34" s="272"/>
      <c r="Q34" s="236" t="s">
        <v>207</v>
      </c>
    </row>
    <row r="35" spans="1:17" ht="23.25" thickBot="1">
      <c r="A35" s="283"/>
      <c r="B35" s="282" t="s">
        <v>216</v>
      </c>
      <c r="C35" s="280" t="s">
        <v>215</v>
      </c>
      <c r="D35" s="281" t="s">
        <v>214</v>
      </c>
      <c r="E35" s="280" t="s">
        <v>195</v>
      </c>
      <c r="F35" s="279" t="s">
        <v>179</v>
      </c>
      <c r="G35" s="278">
        <v>38</v>
      </c>
      <c r="I35" s="265"/>
      <c r="J35" s="264"/>
      <c r="K35" s="263"/>
      <c r="L35" s="261"/>
      <c r="M35" s="262">
        <f>SUM(G35)</f>
        <v>38</v>
      </c>
      <c r="N35" s="261"/>
      <c r="O35" s="261"/>
      <c r="P35" s="260"/>
      <c r="Q35" s="236" t="s">
        <v>207</v>
      </c>
    </row>
    <row r="36" spans="1:17" s="247" customFormat="1" ht="15.75" thickBot="1">
      <c r="A36" s="258"/>
      <c r="B36" s="254"/>
      <c r="C36" s="254" t="s">
        <v>86</v>
      </c>
      <c r="D36" s="257"/>
      <c r="E36" s="254"/>
      <c r="F36" s="256"/>
      <c r="G36" s="255">
        <f>SUM(G32:G35)</f>
        <v>60</v>
      </c>
      <c r="I36" s="300"/>
      <c r="J36" s="299"/>
      <c r="K36" s="251"/>
      <c r="L36" s="250"/>
      <c r="M36" s="249">
        <f>SUM(M32:M35)</f>
        <v>60</v>
      </c>
      <c r="N36" s="250"/>
      <c r="O36" s="250"/>
      <c r="P36" s="294"/>
      <c r="Q36" s="236"/>
    </row>
    <row r="37" spans="1:17" ht="12.75">
      <c r="A37" s="298" t="s">
        <v>213</v>
      </c>
      <c r="B37" s="296"/>
      <c r="C37" s="296"/>
      <c r="D37" s="297"/>
      <c r="E37" s="296"/>
      <c r="F37" s="295"/>
      <c r="G37" s="295"/>
      <c r="I37" s="289"/>
      <c r="J37" s="288"/>
      <c r="K37" s="287"/>
      <c r="L37" s="285"/>
      <c r="M37" s="286"/>
      <c r="N37" s="285"/>
      <c r="O37" s="285"/>
      <c r="P37" s="284"/>
      <c r="Q37" s="236"/>
    </row>
    <row r="38" spans="1:17" ht="23.25" thickBot="1">
      <c r="A38" s="283"/>
      <c r="B38" s="282" t="s">
        <v>212</v>
      </c>
      <c r="C38" s="280" t="s">
        <v>211</v>
      </c>
      <c r="D38" s="281" t="s">
        <v>210</v>
      </c>
      <c r="E38" s="280" t="s">
        <v>209</v>
      </c>
      <c r="F38" s="279" t="s">
        <v>208</v>
      </c>
      <c r="G38" s="278">
        <v>1</v>
      </c>
      <c r="I38" s="265"/>
      <c r="J38" s="264"/>
      <c r="K38" s="263"/>
      <c r="L38" s="261"/>
      <c r="M38" s="262"/>
      <c r="N38" s="261">
        <f>SUM(G38)</f>
        <v>1</v>
      </c>
      <c r="O38" s="261"/>
      <c r="P38" s="260"/>
      <c r="Q38" s="236" t="s">
        <v>207</v>
      </c>
    </row>
    <row r="39" spans="1:17" s="247" customFormat="1" ht="15.75" thickBot="1">
      <c r="A39" s="258"/>
      <c r="B39" s="254"/>
      <c r="C39" s="254" t="s">
        <v>86</v>
      </c>
      <c r="D39" s="257"/>
      <c r="E39" s="254"/>
      <c r="F39" s="256"/>
      <c r="G39" s="255">
        <f>SUM(G38:G38)</f>
        <v>1</v>
      </c>
      <c r="I39" s="300"/>
      <c r="J39" s="299"/>
      <c r="K39" s="251"/>
      <c r="L39" s="250"/>
      <c r="M39" s="250"/>
      <c r="N39" s="249">
        <f>SUM(N38:N38)</f>
        <v>1</v>
      </c>
      <c r="O39" s="250"/>
      <c r="P39" s="294"/>
      <c r="Q39" s="236"/>
    </row>
    <row r="40" spans="1:17" ht="12.75">
      <c r="A40" s="298" t="s">
        <v>206</v>
      </c>
      <c r="B40" s="296"/>
      <c r="C40" s="296"/>
      <c r="D40" s="297"/>
      <c r="E40" s="296"/>
      <c r="F40" s="295"/>
      <c r="G40" s="295"/>
      <c r="I40" s="289"/>
      <c r="J40" s="288"/>
      <c r="K40" s="287"/>
      <c r="L40" s="285"/>
      <c r="M40" s="286"/>
      <c r="N40" s="285"/>
      <c r="O40" s="285"/>
      <c r="P40" s="284"/>
      <c r="Q40" s="236"/>
    </row>
    <row r="41" spans="1:17" ht="22.5">
      <c r="A41" s="283"/>
      <c r="B41" s="282" t="s">
        <v>205</v>
      </c>
      <c r="C41" s="280" t="s">
        <v>204</v>
      </c>
      <c r="D41" s="281" t="s">
        <v>203</v>
      </c>
      <c r="E41" s="280" t="s">
        <v>195</v>
      </c>
      <c r="F41" s="279" t="s">
        <v>184</v>
      </c>
      <c r="G41" s="278">
        <v>2</v>
      </c>
      <c r="I41" s="277">
        <v>1</v>
      </c>
      <c r="J41" s="276">
        <f aca="true" t="shared" si="1" ref="J41:J50">PRODUCT(G41*I41)</f>
        <v>2</v>
      </c>
      <c r="K41" s="275"/>
      <c r="L41" s="273"/>
      <c r="M41" s="274"/>
      <c r="N41" s="273">
        <f>SUM(G41)</f>
        <v>2</v>
      </c>
      <c r="O41" s="273"/>
      <c r="P41" s="272"/>
      <c r="Q41" s="236" t="s">
        <v>194</v>
      </c>
    </row>
    <row r="42" spans="1:17" ht="22.5">
      <c r="A42" s="283"/>
      <c r="B42" s="282" t="s">
        <v>202</v>
      </c>
      <c r="C42" s="280" t="s">
        <v>201</v>
      </c>
      <c r="D42" s="281" t="s">
        <v>200</v>
      </c>
      <c r="E42" s="280" t="s">
        <v>180</v>
      </c>
      <c r="F42" s="279" t="s">
        <v>175</v>
      </c>
      <c r="G42" s="278">
        <v>1</v>
      </c>
      <c r="I42" s="277">
        <v>1</v>
      </c>
      <c r="J42" s="276">
        <f t="shared" si="1"/>
        <v>1</v>
      </c>
      <c r="K42" s="275"/>
      <c r="L42" s="273"/>
      <c r="M42" s="274"/>
      <c r="N42" s="273"/>
      <c r="O42" s="273">
        <f>SUM(G42)</f>
        <v>1</v>
      </c>
      <c r="P42" s="272"/>
      <c r="Q42" s="236" t="s">
        <v>167</v>
      </c>
    </row>
    <row r="43" spans="1:17" ht="22.5">
      <c r="A43" s="283"/>
      <c r="B43" s="282" t="s">
        <v>199</v>
      </c>
      <c r="C43" s="280" t="s">
        <v>198</v>
      </c>
      <c r="D43" s="281" t="s">
        <v>197</v>
      </c>
      <c r="E43" s="280" t="s">
        <v>195</v>
      </c>
      <c r="F43" s="279" t="s">
        <v>196</v>
      </c>
      <c r="G43" s="278">
        <v>1</v>
      </c>
      <c r="I43" s="277">
        <v>1</v>
      </c>
      <c r="J43" s="276">
        <f t="shared" si="1"/>
        <v>1</v>
      </c>
      <c r="K43" s="275"/>
      <c r="L43" s="273"/>
      <c r="M43" s="274"/>
      <c r="N43" s="273"/>
      <c r="O43" s="273">
        <f>SUM(G43)</f>
        <v>1</v>
      </c>
      <c r="P43" s="272"/>
      <c r="Q43" s="236" t="s">
        <v>167</v>
      </c>
    </row>
    <row r="44" spans="1:17" ht="22.5">
      <c r="A44" s="283"/>
      <c r="B44" s="282" t="s">
        <v>193</v>
      </c>
      <c r="C44" s="280" t="s">
        <v>192</v>
      </c>
      <c r="D44" s="281" t="s">
        <v>191</v>
      </c>
      <c r="E44" s="280" t="s">
        <v>180</v>
      </c>
      <c r="F44" s="279" t="s">
        <v>175</v>
      </c>
      <c r="G44" s="278">
        <v>1</v>
      </c>
      <c r="I44" s="277">
        <v>1</v>
      </c>
      <c r="J44" s="276">
        <f t="shared" si="1"/>
        <v>1</v>
      </c>
      <c r="K44" s="275"/>
      <c r="L44" s="273"/>
      <c r="M44" s="274"/>
      <c r="N44" s="273"/>
      <c r="O44" s="273">
        <f aca="true" t="shared" si="2" ref="O44:O50">SUM(G44)</f>
        <v>1</v>
      </c>
      <c r="P44" s="272"/>
      <c r="Q44" s="236" t="s">
        <v>167</v>
      </c>
    </row>
    <row r="45" spans="1:17" ht="22.5">
      <c r="A45" s="283"/>
      <c r="B45" s="282" t="s">
        <v>190</v>
      </c>
      <c r="C45" s="280" t="s">
        <v>189</v>
      </c>
      <c r="D45" s="281" t="s">
        <v>188</v>
      </c>
      <c r="E45" s="280" t="s">
        <v>180</v>
      </c>
      <c r="F45" s="279" t="s">
        <v>184</v>
      </c>
      <c r="G45" s="278">
        <v>1</v>
      </c>
      <c r="I45" s="277">
        <v>1</v>
      </c>
      <c r="J45" s="276">
        <f t="shared" si="1"/>
        <v>1</v>
      </c>
      <c r="K45" s="275"/>
      <c r="L45" s="273"/>
      <c r="M45" s="274"/>
      <c r="N45" s="273"/>
      <c r="O45" s="273">
        <f t="shared" si="2"/>
        <v>1</v>
      </c>
      <c r="P45" s="272"/>
      <c r="Q45" s="236" t="s">
        <v>167</v>
      </c>
    </row>
    <row r="46" spans="1:17" ht="22.5">
      <c r="A46" s="283"/>
      <c r="B46" s="282" t="s">
        <v>187</v>
      </c>
      <c r="C46" s="280" t="s">
        <v>186</v>
      </c>
      <c r="D46" s="281" t="s">
        <v>185</v>
      </c>
      <c r="E46" s="280" t="s">
        <v>180</v>
      </c>
      <c r="F46" s="279" t="s">
        <v>184</v>
      </c>
      <c r="G46" s="278">
        <v>1</v>
      </c>
      <c r="I46" s="277">
        <v>1</v>
      </c>
      <c r="J46" s="276">
        <f t="shared" si="1"/>
        <v>1</v>
      </c>
      <c r="K46" s="275"/>
      <c r="L46" s="273"/>
      <c r="M46" s="274"/>
      <c r="N46" s="273"/>
      <c r="O46" s="273">
        <f t="shared" si="2"/>
        <v>1</v>
      </c>
      <c r="P46" s="272"/>
      <c r="Q46" s="236" t="s">
        <v>167</v>
      </c>
    </row>
    <row r="47" spans="1:17" ht="22.5">
      <c r="A47" s="283"/>
      <c r="B47" s="282" t="s">
        <v>183</v>
      </c>
      <c r="C47" s="280" t="s">
        <v>182</v>
      </c>
      <c r="D47" s="281" t="s">
        <v>181</v>
      </c>
      <c r="E47" s="280" t="s">
        <v>180</v>
      </c>
      <c r="F47" s="279" t="s">
        <v>179</v>
      </c>
      <c r="G47" s="278">
        <v>1</v>
      </c>
      <c r="I47" s="277"/>
      <c r="J47" s="276">
        <f t="shared" si="1"/>
        <v>0</v>
      </c>
      <c r="K47" s="275"/>
      <c r="L47" s="273"/>
      <c r="M47" s="274"/>
      <c r="N47" s="273"/>
      <c r="O47" s="273">
        <f t="shared" si="2"/>
        <v>1</v>
      </c>
      <c r="P47" s="272"/>
      <c r="Q47" s="236" t="s">
        <v>167</v>
      </c>
    </row>
    <row r="48" spans="1:17" ht="22.5">
      <c r="A48" s="283"/>
      <c r="B48" s="282" t="s">
        <v>178</v>
      </c>
      <c r="C48" s="280" t="s">
        <v>177</v>
      </c>
      <c r="D48" s="281" t="s">
        <v>176</v>
      </c>
      <c r="E48" s="280" t="s">
        <v>151</v>
      </c>
      <c r="F48" s="279" t="s">
        <v>175</v>
      </c>
      <c r="G48" s="278">
        <v>1</v>
      </c>
      <c r="I48" s="277">
        <v>1</v>
      </c>
      <c r="J48" s="276">
        <f t="shared" si="1"/>
        <v>1</v>
      </c>
      <c r="K48" s="275"/>
      <c r="L48" s="273"/>
      <c r="M48" s="274"/>
      <c r="N48" s="273"/>
      <c r="O48" s="273">
        <f t="shared" si="2"/>
        <v>1</v>
      </c>
      <c r="P48" s="272"/>
      <c r="Q48" s="236" t="s">
        <v>167</v>
      </c>
    </row>
    <row r="49" spans="1:17" ht="22.5">
      <c r="A49" s="283"/>
      <c r="B49" s="282" t="s">
        <v>174</v>
      </c>
      <c r="C49" s="280" t="s">
        <v>173</v>
      </c>
      <c r="D49" s="281" t="s">
        <v>170</v>
      </c>
      <c r="E49" s="280" t="s">
        <v>169</v>
      </c>
      <c r="F49" s="279" t="s">
        <v>168</v>
      </c>
      <c r="G49" s="278">
        <v>1</v>
      </c>
      <c r="I49" s="277"/>
      <c r="J49" s="276">
        <f t="shared" si="1"/>
        <v>0</v>
      </c>
      <c r="K49" s="275"/>
      <c r="L49" s="273"/>
      <c r="M49" s="274"/>
      <c r="N49" s="273"/>
      <c r="O49" s="273">
        <f t="shared" si="2"/>
        <v>1</v>
      </c>
      <c r="P49" s="272"/>
      <c r="Q49" s="236" t="s">
        <v>167</v>
      </c>
    </row>
    <row r="50" spans="1:17" ht="23.25" thickBot="1">
      <c r="A50" s="271"/>
      <c r="B50" s="270" t="s">
        <v>172</v>
      </c>
      <c r="C50" s="268" t="s">
        <v>171</v>
      </c>
      <c r="D50" s="269" t="s">
        <v>170</v>
      </c>
      <c r="E50" s="268" t="s">
        <v>169</v>
      </c>
      <c r="F50" s="267" t="s">
        <v>168</v>
      </c>
      <c r="G50" s="266">
        <v>1</v>
      </c>
      <c r="I50" s="265"/>
      <c r="J50" s="276">
        <f t="shared" si="1"/>
        <v>0</v>
      </c>
      <c r="K50" s="263"/>
      <c r="L50" s="261"/>
      <c r="M50" s="262"/>
      <c r="N50" s="261"/>
      <c r="O50" s="261">
        <f t="shared" si="2"/>
        <v>1</v>
      </c>
      <c r="P50" s="260"/>
      <c r="Q50" s="236" t="s">
        <v>167</v>
      </c>
    </row>
    <row r="51" spans="1:17" s="247" customFormat="1" ht="15.75" thickBot="1">
      <c r="A51" s="258"/>
      <c r="B51" s="254"/>
      <c r="C51" s="254" t="s">
        <v>86</v>
      </c>
      <c r="D51" s="257"/>
      <c r="E51" s="254"/>
      <c r="F51" s="256"/>
      <c r="G51" s="255">
        <f>SUM(G41:G50)</f>
        <v>11</v>
      </c>
      <c r="I51" s="253"/>
      <c r="J51" s="252">
        <f>SUM(J40:J50)</f>
        <v>8</v>
      </c>
      <c r="K51" s="251"/>
      <c r="L51" s="250"/>
      <c r="M51" s="250"/>
      <c r="N51" s="249">
        <f>SUM(N41:N50)</f>
        <v>2</v>
      </c>
      <c r="O51" s="249">
        <f>SUM(O41:O50)</f>
        <v>9</v>
      </c>
      <c r="P51" s="294"/>
      <c r="Q51" s="236"/>
    </row>
    <row r="52" spans="1:17" ht="12.75">
      <c r="A52" s="293" t="s">
        <v>166</v>
      </c>
      <c r="B52" s="291"/>
      <c r="C52" s="291"/>
      <c r="D52" s="292"/>
      <c r="E52" s="291"/>
      <c r="F52" s="290"/>
      <c r="G52" s="290"/>
      <c r="I52" s="289"/>
      <c r="J52" s="288"/>
      <c r="K52" s="287"/>
      <c r="L52" s="285"/>
      <c r="M52" s="286"/>
      <c r="N52" s="285"/>
      <c r="O52" s="285"/>
      <c r="P52" s="284"/>
      <c r="Q52" s="236"/>
    </row>
    <row r="53" spans="1:17" ht="12.75">
      <c r="A53" s="283"/>
      <c r="B53" s="282" t="s">
        <v>165</v>
      </c>
      <c r="C53" s="280" t="s">
        <v>164</v>
      </c>
      <c r="D53" s="281" t="s">
        <v>163</v>
      </c>
      <c r="E53" s="280" t="s">
        <v>158</v>
      </c>
      <c r="F53" s="279" t="s">
        <v>162</v>
      </c>
      <c r="G53" s="278">
        <v>1</v>
      </c>
      <c r="I53" s="277">
        <v>4</v>
      </c>
      <c r="J53" s="276">
        <f>PRODUCT(G53*I53)</f>
        <v>4</v>
      </c>
      <c r="K53" s="275"/>
      <c r="L53" s="273"/>
      <c r="M53" s="274"/>
      <c r="N53" s="273"/>
      <c r="O53" s="273"/>
      <c r="P53" s="272">
        <f>SUM(G53)</f>
        <v>1</v>
      </c>
      <c r="Q53" s="236" t="s">
        <v>149</v>
      </c>
    </row>
    <row r="54" spans="1:17" ht="12.75">
      <c r="A54" s="283"/>
      <c r="B54" s="282" t="s">
        <v>161</v>
      </c>
      <c r="C54" s="280" t="s">
        <v>160</v>
      </c>
      <c r="D54" s="281" t="s">
        <v>159</v>
      </c>
      <c r="E54" s="280" t="s">
        <v>151</v>
      </c>
      <c r="F54" s="279" t="s">
        <v>150</v>
      </c>
      <c r="G54" s="278">
        <v>1</v>
      </c>
      <c r="I54" s="277">
        <v>3</v>
      </c>
      <c r="J54" s="276">
        <f>PRODUCT(G54*I54)</f>
        <v>3</v>
      </c>
      <c r="K54" s="275"/>
      <c r="L54" s="273"/>
      <c r="M54" s="274"/>
      <c r="N54" s="273"/>
      <c r="O54" s="273"/>
      <c r="P54" s="272">
        <f>SUM(G54)</f>
        <v>1</v>
      </c>
      <c r="Q54" s="236" t="s">
        <v>149</v>
      </c>
    </row>
    <row r="55" spans="1:17" ht="22.5">
      <c r="A55" s="283"/>
      <c r="B55" s="282" t="s">
        <v>157</v>
      </c>
      <c r="C55" s="280" t="s">
        <v>156</v>
      </c>
      <c r="D55" s="281" t="s">
        <v>155</v>
      </c>
      <c r="E55" s="280" t="s">
        <v>151</v>
      </c>
      <c r="F55" s="279" t="s">
        <v>150</v>
      </c>
      <c r="G55" s="278">
        <v>1</v>
      </c>
      <c r="I55" s="277">
        <v>3</v>
      </c>
      <c r="J55" s="276">
        <f>PRODUCT(G55*I55)</f>
        <v>3</v>
      </c>
      <c r="K55" s="275"/>
      <c r="L55" s="273"/>
      <c r="M55" s="274"/>
      <c r="N55" s="273"/>
      <c r="O55" s="273"/>
      <c r="P55" s="272">
        <f>SUM(G55)</f>
        <v>1</v>
      </c>
      <c r="Q55" s="236" t="s">
        <v>149</v>
      </c>
    </row>
    <row r="56" spans="1:17" ht="13.5" thickBot="1">
      <c r="A56" s="271"/>
      <c r="B56" s="270" t="s">
        <v>154</v>
      </c>
      <c r="C56" s="268" t="s">
        <v>153</v>
      </c>
      <c r="D56" s="269" t="s">
        <v>152</v>
      </c>
      <c r="E56" s="268" t="s">
        <v>151</v>
      </c>
      <c r="F56" s="267" t="s">
        <v>150</v>
      </c>
      <c r="G56" s="266">
        <v>1</v>
      </c>
      <c r="I56" s="265">
        <v>3</v>
      </c>
      <c r="J56" s="264">
        <f>PRODUCT(G56*I56)</f>
        <v>3</v>
      </c>
      <c r="K56" s="263"/>
      <c r="L56" s="261"/>
      <c r="M56" s="262"/>
      <c r="N56" s="261"/>
      <c r="O56" s="261"/>
      <c r="P56" s="260">
        <f>SUM(G56)</f>
        <v>1</v>
      </c>
      <c r="Q56" s="259" t="s">
        <v>149</v>
      </c>
    </row>
    <row r="57" spans="1:17" s="247" customFormat="1" ht="15.75" thickBot="1">
      <c r="A57" s="258"/>
      <c r="B57" s="254"/>
      <c r="C57" s="254" t="s">
        <v>86</v>
      </c>
      <c r="D57" s="257"/>
      <c r="E57" s="254"/>
      <c r="F57" s="256"/>
      <c r="G57" s="255">
        <f>SUM(G53:G56)</f>
        <v>4</v>
      </c>
      <c r="I57" s="253">
        <f>SUM(I10:I56)</f>
        <v>20</v>
      </c>
      <c r="J57" s="252">
        <f>SUM(J10:J56)</f>
        <v>29</v>
      </c>
      <c r="K57" s="251"/>
      <c r="L57" s="250"/>
      <c r="M57" s="250"/>
      <c r="N57" s="250"/>
      <c r="O57" s="250"/>
      <c r="P57" s="249">
        <f>SUM(P53:P56)</f>
        <v>4</v>
      </c>
      <c r="Q57" s="248"/>
    </row>
    <row r="58" spans="9:17" ht="13.5" thickBot="1">
      <c r="I58" s="246"/>
      <c r="J58" s="245"/>
      <c r="K58" s="245"/>
      <c r="L58" s="244"/>
      <c r="Q58" s="243"/>
    </row>
    <row r="59" spans="2:17" ht="15.75" thickBot="1">
      <c r="B59" s="242"/>
      <c r="C59" s="239" t="s">
        <v>148</v>
      </c>
      <c r="D59" s="241"/>
      <c r="E59" s="239"/>
      <c r="F59" s="240"/>
      <c r="G59" s="240"/>
      <c r="I59" s="238"/>
      <c r="J59" s="237">
        <f>SUM(J10:J56)</f>
        <v>29</v>
      </c>
      <c r="K59" s="237">
        <f aca="true" t="shared" si="3" ref="K59:P59">SUM(K57,K51,K39,K36,K30,K25,K12)</f>
        <v>204</v>
      </c>
      <c r="L59" s="237">
        <f t="shared" si="3"/>
        <v>1741</v>
      </c>
      <c r="M59" s="237">
        <f t="shared" si="3"/>
        <v>356</v>
      </c>
      <c r="N59" s="237">
        <f t="shared" si="3"/>
        <v>3</v>
      </c>
      <c r="O59" s="237">
        <f t="shared" si="3"/>
        <v>9</v>
      </c>
      <c r="P59" s="237">
        <f t="shared" si="3"/>
        <v>4</v>
      </c>
      <c r="Q59" s="236"/>
    </row>
    <row r="182" spans="6:7" ht="12.75">
      <c r="F182" s="27"/>
      <c r="G182" s="27"/>
    </row>
    <row r="183" spans="6:7" ht="12.75">
      <c r="F183" s="27"/>
      <c r="G183" s="27"/>
    </row>
    <row r="184" spans="6:7" ht="12.75">
      <c r="F184" s="27"/>
      <c r="G184" s="27"/>
    </row>
    <row r="185" spans="6:7" ht="12.75">
      <c r="F185" s="27"/>
      <c r="G185" s="27"/>
    </row>
    <row r="186" spans="6:7" ht="12.75">
      <c r="F186" s="27"/>
      <c r="G186" s="27"/>
    </row>
    <row r="187" spans="6:7" ht="12.75">
      <c r="F187" s="27"/>
      <c r="G187" s="27"/>
    </row>
    <row r="188" spans="6:7" ht="12.75">
      <c r="F188" s="27"/>
      <c r="G188" s="27"/>
    </row>
    <row r="189" spans="6:7" ht="12.75">
      <c r="F189" s="27"/>
      <c r="G189" s="27"/>
    </row>
    <row r="190" spans="6:7" ht="12.75">
      <c r="F190" s="27"/>
      <c r="G190" s="27"/>
    </row>
    <row r="191" spans="6:7" ht="12.75">
      <c r="F191" s="27"/>
      <c r="G191" s="27"/>
    </row>
    <row r="192" spans="6:7" ht="12.75">
      <c r="F192" s="27"/>
      <c r="G192" s="27"/>
    </row>
    <row r="193" spans="6:7" ht="12.75">
      <c r="F193" s="27"/>
      <c r="G193" s="27"/>
    </row>
    <row r="194" spans="6:7" ht="12.75">
      <c r="F194" s="27"/>
      <c r="G194" s="27"/>
    </row>
    <row r="195" spans="6:7" ht="12.75">
      <c r="F195" s="27"/>
      <c r="G195" s="27"/>
    </row>
    <row r="196" spans="6:7" ht="12.75">
      <c r="F196" s="27"/>
      <c r="G196" s="27"/>
    </row>
    <row r="197" spans="6:7" ht="12.75">
      <c r="F197" s="27"/>
      <c r="G197" s="27"/>
    </row>
    <row r="198" spans="6:7" ht="12.75">
      <c r="F198" s="27"/>
      <c r="G198" s="27"/>
    </row>
    <row r="199" spans="6:7" ht="12.75">
      <c r="F199" s="27"/>
      <c r="G199" s="27"/>
    </row>
    <row r="200" spans="6:7" ht="12.75">
      <c r="F200" s="27"/>
      <c r="G200" s="27"/>
    </row>
    <row r="201" spans="6:7" ht="12.75">
      <c r="F201" s="27"/>
      <c r="G201" s="27"/>
    </row>
    <row r="202" spans="6:7" ht="12.75">
      <c r="F202" s="27"/>
      <c r="G202" s="27"/>
    </row>
    <row r="203" spans="6:7" ht="12.75">
      <c r="F203" s="27"/>
      <c r="G203" s="27"/>
    </row>
    <row r="204" spans="6:7" ht="12.75">
      <c r="F204" s="27"/>
      <c r="G204" s="27"/>
    </row>
    <row r="205" spans="6:7" ht="12.75">
      <c r="F205" s="27"/>
      <c r="G205" s="27"/>
    </row>
    <row r="206" spans="6:7" ht="12.75">
      <c r="F206" s="27"/>
      <c r="G206" s="27"/>
    </row>
    <row r="207" spans="6:7" ht="12.75">
      <c r="F207" s="27"/>
      <c r="G207" s="27"/>
    </row>
    <row r="208" spans="6:7" ht="12.75">
      <c r="F208" s="27"/>
      <c r="G208" s="27"/>
    </row>
    <row r="209" spans="6:7" ht="12.75">
      <c r="F209" s="27"/>
      <c r="G209" s="27"/>
    </row>
    <row r="210" spans="6:7" ht="12.75">
      <c r="F210" s="27"/>
      <c r="G210" s="27"/>
    </row>
    <row r="211" spans="6:7" ht="12.75">
      <c r="F211" s="27"/>
      <c r="G211" s="27"/>
    </row>
    <row r="212" spans="6:7" ht="12.75">
      <c r="F212" s="27"/>
      <c r="G212" s="27"/>
    </row>
    <row r="213" spans="6:7" ht="12.75">
      <c r="F213" s="27"/>
      <c r="G213" s="27"/>
    </row>
    <row r="214" spans="6:7" ht="12.75">
      <c r="F214" s="27"/>
      <c r="G214" s="27"/>
    </row>
    <row r="215" spans="6:7" ht="12.75">
      <c r="F215" s="27"/>
      <c r="G215" s="27"/>
    </row>
    <row r="216" spans="6:7" ht="12.75">
      <c r="F216" s="27"/>
      <c r="G216" s="27"/>
    </row>
    <row r="217" spans="6:7" ht="12.75">
      <c r="F217" s="27"/>
      <c r="G217" s="27"/>
    </row>
    <row r="218" spans="6:7" ht="12.75">
      <c r="F218" s="27"/>
      <c r="G218" s="27"/>
    </row>
    <row r="219" spans="6:7" ht="12.75">
      <c r="F219" s="27"/>
      <c r="G219" s="27"/>
    </row>
    <row r="220" spans="6:7" ht="12.75">
      <c r="F220" s="27"/>
      <c r="G220" s="27"/>
    </row>
    <row r="221" spans="6:7" ht="12.75">
      <c r="F221" s="27"/>
      <c r="G221" s="27"/>
    </row>
    <row r="222" spans="6:7" ht="12.75">
      <c r="F222" s="27"/>
      <c r="G222" s="27"/>
    </row>
    <row r="223" spans="6:7" ht="12.75">
      <c r="F223" s="27"/>
      <c r="G223" s="27"/>
    </row>
    <row r="224" spans="6:7" ht="12.75">
      <c r="F224" s="27"/>
      <c r="G224" s="27"/>
    </row>
    <row r="225" spans="6:7" ht="12.75">
      <c r="F225" s="27"/>
      <c r="G225" s="27"/>
    </row>
    <row r="226" spans="6:7" ht="12.75">
      <c r="F226" s="27"/>
      <c r="G226" s="27"/>
    </row>
    <row r="227" spans="6:7" ht="12.75">
      <c r="F227" s="27"/>
      <c r="G227" s="27"/>
    </row>
    <row r="228" spans="6:7" ht="12.75">
      <c r="F228" s="27"/>
      <c r="G228" s="27"/>
    </row>
    <row r="229" spans="6:7" ht="12.75">
      <c r="F229" s="27"/>
      <c r="G229" s="27"/>
    </row>
    <row r="230" spans="6:7" ht="12.75">
      <c r="F230" s="27"/>
      <c r="G230" s="27"/>
    </row>
    <row r="231" spans="6:7" ht="12.75">
      <c r="F231" s="27"/>
      <c r="G231" s="27"/>
    </row>
    <row r="232" spans="6:7" ht="12.75">
      <c r="F232" s="27"/>
      <c r="G232" s="27"/>
    </row>
    <row r="233" spans="6:7" ht="12.75">
      <c r="F233" s="27"/>
      <c r="G233" s="27"/>
    </row>
    <row r="234" spans="6:7" ht="12.75">
      <c r="F234" s="27"/>
      <c r="G234" s="27"/>
    </row>
    <row r="235" spans="6:7" ht="12.75">
      <c r="F235" s="27"/>
      <c r="G235" s="27"/>
    </row>
    <row r="236" spans="6:7" ht="12.75">
      <c r="F236" s="27"/>
      <c r="G236" s="27"/>
    </row>
    <row r="237" spans="6:7" ht="12.75">
      <c r="F237" s="27"/>
      <c r="G237" s="27"/>
    </row>
    <row r="238" spans="6:7" ht="12.75">
      <c r="F238" s="27"/>
      <c r="G238" s="27"/>
    </row>
    <row r="239" spans="6:7" ht="12.75">
      <c r="F239" s="27"/>
      <c r="G239" s="27"/>
    </row>
    <row r="240" spans="6:7" ht="12.75">
      <c r="F240" s="27"/>
      <c r="G240" s="27"/>
    </row>
    <row r="241" spans="6:7" ht="12.75">
      <c r="F241" s="27"/>
      <c r="G241" s="27"/>
    </row>
    <row r="242" spans="6:7" ht="12.75">
      <c r="F242" s="27"/>
      <c r="G242" s="27"/>
    </row>
    <row r="243" spans="6:7" ht="12.75">
      <c r="F243" s="27"/>
      <c r="G243" s="27"/>
    </row>
    <row r="244" spans="6:7" ht="12.75">
      <c r="F244" s="27"/>
      <c r="G244" s="27"/>
    </row>
    <row r="245" spans="6:7" ht="12.75">
      <c r="F245" s="27"/>
      <c r="G245" s="27"/>
    </row>
    <row r="246" spans="6:7" ht="12.75">
      <c r="F246" s="27"/>
      <c r="G246" s="27"/>
    </row>
    <row r="247" spans="6:7" ht="12.75">
      <c r="F247" s="27"/>
      <c r="G247" s="27"/>
    </row>
    <row r="248" spans="6:7" ht="12.75">
      <c r="F248" s="27"/>
      <c r="G248" s="27"/>
    </row>
    <row r="249" spans="6:7" ht="12.75">
      <c r="F249" s="27"/>
      <c r="G249" s="27"/>
    </row>
    <row r="250" spans="6:7" ht="12.75">
      <c r="F250" s="27"/>
      <c r="G250" s="27"/>
    </row>
    <row r="251" spans="6:7" ht="12.75">
      <c r="F251" s="27"/>
      <c r="G251" s="27"/>
    </row>
    <row r="252" spans="6:7" ht="12.75">
      <c r="F252" s="27"/>
      <c r="G252" s="27"/>
    </row>
    <row r="253" spans="6:7" ht="12.75">
      <c r="F253" s="27"/>
      <c r="G253" s="27"/>
    </row>
    <row r="254" spans="6:7" ht="12.75">
      <c r="F254" s="27"/>
      <c r="G254" s="27"/>
    </row>
    <row r="255" spans="6:7" ht="12.75">
      <c r="F255" s="27"/>
      <c r="G255" s="27"/>
    </row>
    <row r="256" spans="6:7" ht="12.75">
      <c r="F256" s="27"/>
      <c r="G256" s="27"/>
    </row>
    <row r="257" spans="6:7" ht="12.75">
      <c r="F257" s="27"/>
      <c r="G257" s="27"/>
    </row>
    <row r="258" spans="6:7" ht="12.75">
      <c r="F258" s="27"/>
      <c r="G258" s="27"/>
    </row>
    <row r="259" spans="6:7" ht="12.75">
      <c r="F259" s="27"/>
      <c r="G259" s="27"/>
    </row>
    <row r="260" spans="6:7" ht="12.75">
      <c r="F260" s="27"/>
      <c r="G260" s="27"/>
    </row>
    <row r="261" spans="6:7" ht="12.75">
      <c r="F261" s="27"/>
      <c r="G261" s="27"/>
    </row>
    <row r="262" spans="6:7" ht="12.75">
      <c r="F262" s="27"/>
      <c r="G262" s="27"/>
    </row>
    <row r="263" spans="6:7" ht="12.75">
      <c r="F263" s="27"/>
      <c r="G263" s="27"/>
    </row>
    <row r="264" spans="6:7" ht="12.75">
      <c r="F264" s="27"/>
      <c r="G264" s="27"/>
    </row>
    <row r="265" spans="6:7" ht="12.75">
      <c r="F265" s="27"/>
      <c r="G265" s="27"/>
    </row>
    <row r="266" spans="6:7" ht="12.75">
      <c r="F266" s="27"/>
      <c r="G266" s="27"/>
    </row>
    <row r="267" spans="6:7" ht="12.75">
      <c r="F267" s="27"/>
      <c r="G267" s="27"/>
    </row>
    <row r="268" spans="6:7" ht="12.75">
      <c r="F268" s="27"/>
      <c r="G268" s="27"/>
    </row>
    <row r="269" spans="6:7" ht="12.75">
      <c r="F269" s="27"/>
      <c r="G269" s="27"/>
    </row>
    <row r="270" spans="6:7" ht="12.75">
      <c r="F270" s="27"/>
      <c r="G270" s="27"/>
    </row>
    <row r="271" spans="6:7" ht="12.75">
      <c r="F271" s="27"/>
      <c r="G271" s="27"/>
    </row>
    <row r="272" spans="6:7" ht="12.75">
      <c r="F272" s="27"/>
      <c r="G272" s="27"/>
    </row>
    <row r="273" spans="6:7" ht="12.75">
      <c r="F273" s="27"/>
      <c r="G273" s="27"/>
    </row>
    <row r="274" spans="6:7" ht="12.75">
      <c r="F274" s="27"/>
      <c r="G274" s="27"/>
    </row>
    <row r="275" spans="6:7" ht="12.75">
      <c r="F275" s="27"/>
      <c r="G275" s="27"/>
    </row>
    <row r="276" spans="6:7" ht="12.75">
      <c r="F276" s="27"/>
      <c r="G276" s="27"/>
    </row>
    <row r="277" spans="6:7" ht="12.75">
      <c r="F277" s="27"/>
      <c r="G277" s="27"/>
    </row>
    <row r="278" spans="6:7" ht="12.75">
      <c r="F278" s="27"/>
      <c r="G278" s="27"/>
    </row>
    <row r="279" spans="6:7" ht="12.75">
      <c r="F279" s="27"/>
      <c r="G279" s="27"/>
    </row>
    <row r="280" spans="6:7" ht="12.75">
      <c r="F280" s="27"/>
      <c r="G280" s="27"/>
    </row>
    <row r="281" spans="6:7" ht="12.75">
      <c r="F281" s="27"/>
      <c r="G281" s="27"/>
    </row>
    <row r="282" spans="6:7" ht="12.75">
      <c r="F282" s="27"/>
      <c r="G282" s="27"/>
    </row>
    <row r="283" spans="6:7" ht="12.75">
      <c r="F283" s="27"/>
      <c r="G283" s="27"/>
    </row>
    <row r="284" spans="6:7" ht="12.75">
      <c r="F284" s="27"/>
      <c r="G284" s="27"/>
    </row>
    <row r="285" spans="6:7" ht="12.75">
      <c r="F285" s="27"/>
      <c r="G285" s="27"/>
    </row>
    <row r="286" spans="6:7" ht="12.75">
      <c r="F286" s="27"/>
      <c r="G286" s="27"/>
    </row>
    <row r="287" spans="6:7" ht="12.75">
      <c r="F287" s="27"/>
      <c r="G287" s="27"/>
    </row>
    <row r="288" spans="6:7" ht="12.75">
      <c r="F288" s="27"/>
      <c r="G288" s="27"/>
    </row>
    <row r="289" spans="6:7" ht="12.75">
      <c r="F289" s="27"/>
      <c r="G289" s="27"/>
    </row>
    <row r="290" spans="6:7" ht="12.75">
      <c r="F290" s="27"/>
      <c r="G290" s="27"/>
    </row>
    <row r="291" spans="6:7" ht="12.75">
      <c r="F291" s="27"/>
      <c r="G291" s="27"/>
    </row>
    <row r="292" spans="6:7" ht="12.75">
      <c r="F292" s="27"/>
      <c r="G292" s="27"/>
    </row>
    <row r="293" spans="6:7" ht="12.75">
      <c r="F293" s="27"/>
      <c r="G293" s="27"/>
    </row>
    <row r="294" spans="6:7" ht="12.75">
      <c r="F294" s="27"/>
      <c r="G294" s="27"/>
    </row>
    <row r="295" spans="6:7" ht="12.75">
      <c r="F295" s="27"/>
      <c r="G295" s="27"/>
    </row>
    <row r="296" spans="6:7" ht="12.75">
      <c r="F296" s="27"/>
      <c r="G296" s="27"/>
    </row>
    <row r="297" spans="6:7" ht="12.75">
      <c r="F297" s="27"/>
      <c r="G297" s="27"/>
    </row>
    <row r="298" spans="6:7" ht="12.75">
      <c r="F298" s="27"/>
      <c r="G298" s="27"/>
    </row>
    <row r="299" spans="6:7" ht="12.75">
      <c r="F299" s="27"/>
      <c r="G299" s="27"/>
    </row>
    <row r="300" spans="6:7" ht="12.75">
      <c r="F300" s="27"/>
      <c r="G300" s="27"/>
    </row>
    <row r="301" spans="6:7" ht="12.75">
      <c r="F301" s="27"/>
      <c r="G301" s="27"/>
    </row>
    <row r="302" spans="6:7" ht="12.75">
      <c r="F302" s="27"/>
      <c r="G302" s="27"/>
    </row>
    <row r="303" spans="6:7" ht="12.75">
      <c r="F303" s="27"/>
      <c r="G303" s="27"/>
    </row>
    <row r="304" spans="6:7" ht="12.75">
      <c r="F304" s="27"/>
      <c r="G304" s="27"/>
    </row>
    <row r="305" spans="6:7" ht="12.75">
      <c r="F305" s="27"/>
      <c r="G305" s="27"/>
    </row>
    <row r="306" spans="6:7" ht="12.75">
      <c r="F306" s="27"/>
      <c r="G306" s="27"/>
    </row>
    <row r="307" spans="6:7" ht="12.75">
      <c r="F307" s="27"/>
      <c r="G307" s="27"/>
    </row>
    <row r="308" spans="6:7" ht="12.75">
      <c r="F308" s="27"/>
      <c r="G308" s="27"/>
    </row>
    <row r="309" spans="6:7" ht="12.75">
      <c r="F309" s="27"/>
      <c r="G309" s="27"/>
    </row>
    <row r="310" spans="6:7" ht="12.75">
      <c r="F310" s="27"/>
      <c r="G310" s="27"/>
    </row>
    <row r="311" spans="6:7" ht="12.75">
      <c r="F311" s="27"/>
      <c r="G311" s="27"/>
    </row>
    <row r="312" spans="6:7" ht="12.75">
      <c r="F312" s="27"/>
      <c r="G312" s="27"/>
    </row>
    <row r="313" spans="6:7" ht="12.75">
      <c r="F313" s="27"/>
      <c r="G313" s="27"/>
    </row>
    <row r="314" spans="6:7" ht="12.75">
      <c r="F314" s="27"/>
      <c r="G314" s="27"/>
    </row>
    <row r="315" spans="6:7" ht="12.75">
      <c r="F315" s="27"/>
      <c r="G315" s="27"/>
    </row>
    <row r="316" spans="6:7" ht="12.75">
      <c r="F316" s="27"/>
      <c r="G316" s="27"/>
    </row>
  </sheetData>
  <sheetProtection/>
  <mergeCells count="2">
    <mergeCell ref="K6:P6"/>
    <mergeCell ref="Q6:Q7"/>
  </mergeCells>
  <printOptions/>
  <pageMargins left="0.7874015748031497" right="0.15748031496062992" top="0.15748031496062992" bottom="0.7874015748031497" header="0.15748031496062992" footer="0.1968503937007874"/>
  <pageSetup horizontalDpi="600" verticalDpi="600" orientation="portrait" paperSize="9" r:id="rId1"/>
  <headerFooter alignWithMargins="0">
    <oddFooter xml:space="preserve">&amp;L&amp;C&amp;"Arial"&amp;8 DUBNICKÁ DÍLNA,  ateliér krajinářské architektury 
ing. Petr Ondruška, Lichnov-Dubnice 35, kanc. Opava Krnovská 75e 
&amp;7 777.301.506  petr@ondruska.cz &amp;R&amp;"Arial"&amp;8 1/1 </oddFooter>
  </headerFooter>
  <rowBreaks count="1" manualBreakCount="1">
    <brk id="3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30" zoomScaleSheetLayoutView="130" zoomScalePageLayoutView="0" workbookViewId="0" topLeftCell="A31">
      <selection activeCell="H44" sqref="H44"/>
    </sheetView>
  </sheetViews>
  <sheetFormatPr defaultColWidth="9.33203125" defaultRowHeight="13.5"/>
  <cols>
    <col min="1" max="1" width="5.83203125" style="346" customWidth="1"/>
    <col min="2" max="2" width="4" style="56" bestFit="1" customWidth="1"/>
    <col min="3" max="3" width="42.16015625" style="56" customWidth="1"/>
    <col min="4" max="4" width="14.66015625" style="56" customWidth="1"/>
    <col min="5" max="5" width="19.16015625" style="345" customWidth="1"/>
    <col min="6" max="16384" width="9.33203125" style="1" customWidth="1"/>
  </cols>
  <sheetData>
    <row r="1" spans="1:8" s="2" customFormat="1" ht="18.75">
      <c r="A1" s="54" t="str">
        <f>'VÝKAZ VÝMĚR - CELKOVÝ'!A1</f>
        <v>SO 01 KRAJINÁŘSKÉ ÚPRAVY</v>
      </c>
      <c r="B1" s="52"/>
      <c r="C1" s="52"/>
      <c r="D1" s="26"/>
      <c r="E1" s="52"/>
      <c r="H1" s="3"/>
    </row>
    <row r="2" spans="1:8" s="2" customFormat="1" ht="22.5">
      <c r="A2" s="383" t="str">
        <f>'VÝKAZ VÝMĚR - CELKOVÝ'!A4</f>
        <v>STAV LISTOPAD 2014</v>
      </c>
      <c r="B2" s="52"/>
      <c r="C2" s="52"/>
      <c r="D2" s="26"/>
      <c r="E2" s="52"/>
      <c r="H2" s="3"/>
    </row>
    <row r="3" spans="1:8" s="381" customFormat="1" ht="18.75">
      <c r="A3" s="54" t="s">
        <v>315</v>
      </c>
      <c r="B3" s="379"/>
      <c r="C3" s="379"/>
      <c r="D3" s="380"/>
      <c r="E3" s="379"/>
      <c r="H3" s="382"/>
    </row>
    <row r="4" spans="1:8" s="2" customFormat="1" ht="12.75">
      <c r="A4" s="344"/>
      <c r="B4" s="341"/>
      <c r="C4" s="341"/>
      <c r="D4" s="354"/>
      <c r="E4" s="341"/>
      <c r="H4" s="3"/>
    </row>
    <row r="5" spans="1:8" s="336" customFormat="1" ht="12.75">
      <c r="A5" s="340" t="str">
        <f>'VÝKAZ VÝMĚR - CELKOVÝ'!A6</f>
        <v>Projekt:</v>
      </c>
      <c r="C5" s="340" t="s">
        <v>294</v>
      </c>
      <c r="D5" s="353"/>
      <c r="H5" s="337"/>
    </row>
    <row r="9" ht="12.75">
      <c r="A9" s="346" t="s">
        <v>314</v>
      </c>
    </row>
    <row r="11" spans="1:4" ht="50.25" customHeight="1">
      <c r="A11" s="603" t="s">
        <v>313</v>
      </c>
      <c r="B11" s="603"/>
      <c r="C11" s="603"/>
      <c r="D11" s="603"/>
    </row>
    <row r="13" ht="15.75">
      <c r="A13" s="352" t="s">
        <v>312</v>
      </c>
    </row>
    <row r="14" spans="1:4" ht="15">
      <c r="A14" s="351" t="s">
        <v>311</v>
      </c>
      <c r="B14" s="351" t="s">
        <v>310</v>
      </c>
      <c r="C14" s="351" t="s">
        <v>309</v>
      </c>
      <c r="D14" s="351" t="s">
        <v>308</v>
      </c>
    </row>
    <row r="15" spans="1:4" ht="12.75">
      <c r="A15" s="602">
        <v>1</v>
      </c>
      <c r="B15" s="602">
        <v>2</v>
      </c>
      <c r="C15" s="348" t="s">
        <v>307</v>
      </c>
      <c r="D15" s="349"/>
    </row>
    <row r="16" spans="1:4" ht="12.75">
      <c r="A16" s="602"/>
      <c r="B16" s="602"/>
      <c r="C16" s="350" t="s">
        <v>306</v>
      </c>
      <c r="D16" s="349"/>
    </row>
    <row r="17" spans="1:4" ht="12.75">
      <c r="A17" s="602"/>
      <c r="B17" s="602"/>
      <c r="C17" s="348" t="s">
        <v>305</v>
      </c>
      <c r="D17" s="349"/>
    </row>
    <row r="18" spans="1:5" ht="12.75">
      <c r="A18" s="602"/>
      <c r="B18" s="602"/>
      <c r="C18" s="348" t="s">
        <v>304</v>
      </c>
      <c r="D18" s="347">
        <v>321020004</v>
      </c>
      <c r="E18" s="1"/>
    </row>
    <row r="19" spans="1:5" ht="12.75">
      <c r="A19" s="602"/>
      <c r="B19" s="602"/>
      <c r="C19" s="348" t="s">
        <v>303</v>
      </c>
      <c r="D19" s="349"/>
      <c r="E19" s="1"/>
    </row>
    <row r="20" spans="1:5" ht="12.75">
      <c r="A20" s="602"/>
      <c r="B20" s="602"/>
      <c r="C20" s="348" t="s">
        <v>302</v>
      </c>
      <c r="D20" s="347">
        <v>321211005</v>
      </c>
      <c r="E20" s="1"/>
    </row>
    <row r="21" spans="1:5" ht="12.75">
      <c r="A21" s="602"/>
      <c r="B21" s="602"/>
      <c r="C21" s="349"/>
      <c r="D21" s="349"/>
      <c r="E21" s="1"/>
    </row>
    <row r="22" spans="1:5" ht="12.75">
      <c r="A22" s="602"/>
      <c r="B22" s="602"/>
      <c r="C22" s="349"/>
      <c r="D22" s="349"/>
      <c r="E22" s="1"/>
    </row>
    <row r="23" spans="1:5" ht="12.75">
      <c r="A23" s="349">
        <v>2</v>
      </c>
      <c r="B23" s="349">
        <v>4</v>
      </c>
      <c r="C23" s="348" t="s">
        <v>301</v>
      </c>
      <c r="D23" s="347">
        <v>341510001</v>
      </c>
      <c r="E23" s="1"/>
    </row>
    <row r="24" spans="1:5" ht="12.75">
      <c r="A24" s="602">
        <v>3</v>
      </c>
      <c r="B24" s="349">
        <v>6</v>
      </c>
      <c r="C24" s="348" t="s">
        <v>300</v>
      </c>
      <c r="D24" s="349"/>
      <c r="E24" s="1"/>
    </row>
    <row r="25" spans="1:5" ht="12.75">
      <c r="A25" s="602"/>
      <c r="B25" s="349">
        <v>6</v>
      </c>
      <c r="C25" s="348" t="s">
        <v>299</v>
      </c>
      <c r="D25" s="347">
        <v>341014004</v>
      </c>
      <c r="E25" s="1"/>
    </row>
    <row r="26" spans="1:5" ht="12.75">
      <c r="A26" s="602"/>
      <c r="B26" s="349">
        <v>6</v>
      </c>
      <c r="C26" s="348" t="s">
        <v>298</v>
      </c>
      <c r="D26" s="347">
        <v>341610001</v>
      </c>
      <c r="E26" s="1"/>
    </row>
    <row r="27" spans="1:5" ht="12.75">
      <c r="A27" s="602"/>
      <c r="B27" s="349">
        <v>6</v>
      </c>
      <c r="C27" s="348" t="s">
        <v>297</v>
      </c>
      <c r="D27" s="347">
        <v>303510012</v>
      </c>
      <c r="E27" s="1"/>
    </row>
    <row r="28" spans="1:5" ht="12.75">
      <c r="A28" s="602"/>
      <c r="B28" s="349">
        <v>6</v>
      </c>
      <c r="C28" s="348" t="s">
        <v>296</v>
      </c>
      <c r="D28" s="347">
        <v>302121000</v>
      </c>
      <c r="E28" s="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4">
    <mergeCell ref="A15:A22"/>
    <mergeCell ref="B15:B22"/>
    <mergeCell ref="A24:A28"/>
    <mergeCell ref="A11:D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6"/>
  <sheetViews>
    <sheetView showGridLines="0" tabSelected="1" zoomScalePageLayoutView="0" workbookViewId="0" topLeftCell="A1">
      <pane ySplit="7" topLeftCell="A47" activePane="bottomLeft" state="frozen"/>
      <selection pane="topLeft" activeCell="A1" sqref="A1"/>
      <selection pane="bottomLeft" activeCell="G77" sqref="G77"/>
    </sheetView>
  </sheetViews>
  <sheetFormatPr defaultColWidth="9.33203125" defaultRowHeight="13.5"/>
  <cols>
    <col min="1" max="1" width="0.82421875" style="355" customWidth="1"/>
    <col min="2" max="3" width="2.16015625" style="355" customWidth="1"/>
    <col min="4" max="4" width="7.16015625" style="355" customWidth="1"/>
    <col min="5" max="5" width="4.16015625" style="355" customWidth="1"/>
    <col min="6" max="6" width="36.33203125" style="355" customWidth="1"/>
    <col min="7" max="7" width="10.66015625" style="355" bestFit="1" customWidth="1"/>
    <col min="8" max="8" width="3.16015625" style="355" customWidth="1"/>
    <col min="9" max="9" width="17" style="357" customWidth="1"/>
    <col min="10" max="10" width="0.1640625" style="355" customWidth="1"/>
    <col min="11" max="11" width="16.33203125" style="356" customWidth="1"/>
    <col min="12" max="16384" width="9.33203125" style="355" customWidth="1"/>
  </cols>
  <sheetData>
    <row r="1" ht="21" customHeight="1"/>
    <row r="2" spans="1:9" ht="18" customHeight="1">
      <c r="A2" s="607" t="s">
        <v>341</v>
      </c>
      <c r="B2" s="608"/>
      <c r="C2" s="608"/>
      <c r="D2" s="608"/>
      <c r="E2" s="608"/>
      <c r="F2" s="608"/>
      <c r="G2" s="608"/>
      <c r="H2" s="608"/>
      <c r="I2" s="608"/>
    </row>
    <row r="3" spans="1:9" ht="12.75">
      <c r="A3" s="608"/>
      <c r="B3" s="608"/>
      <c r="C3" s="608"/>
      <c r="D3" s="608"/>
      <c r="E3" s="608"/>
      <c r="F3" s="608"/>
      <c r="G3" s="608"/>
      <c r="H3" s="608"/>
      <c r="I3" s="608"/>
    </row>
    <row r="4" ht="2.25" customHeight="1"/>
    <row r="5" spans="1:11" ht="3.75" customHeight="1">
      <c r="A5" s="341"/>
      <c r="B5" s="341"/>
      <c r="C5" s="341"/>
      <c r="D5" s="341"/>
      <c r="E5" s="341"/>
      <c r="F5" s="341"/>
      <c r="G5" s="341"/>
      <c r="H5" s="341"/>
      <c r="I5" s="374"/>
      <c r="J5" s="341"/>
      <c r="K5" s="373"/>
    </row>
    <row r="6" spans="1:11" ht="18.75" customHeight="1">
      <c r="A6" s="609" t="s">
        <v>82</v>
      </c>
      <c r="B6" s="608"/>
      <c r="C6" s="608"/>
      <c r="D6" s="608"/>
      <c r="E6" s="609" t="s">
        <v>294</v>
      </c>
      <c r="F6" s="608"/>
      <c r="G6" s="608"/>
      <c r="H6" s="608"/>
      <c r="I6" s="608"/>
      <c r="J6" s="608"/>
      <c r="K6" s="608"/>
    </row>
    <row r="7" ht="16.5" customHeight="1">
      <c r="B7" s="383" t="str">
        <f>'VÝKAZ VÝMĚR - CELKOVÝ'!A4</f>
        <v>STAV LISTOPAD 2014</v>
      </c>
    </row>
    <row r="8" spans="2:11" ht="22.5" customHeight="1">
      <c r="B8" s="371"/>
      <c r="C8" s="371"/>
      <c r="D8" s="606" t="s">
        <v>291</v>
      </c>
      <c r="E8" s="605"/>
      <c r="F8" s="371" t="s">
        <v>340</v>
      </c>
      <c r="G8" s="372" t="s">
        <v>286</v>
      </c>
      <c r="H8" s="372"/>
      <c r="I8" s="604" t="s">
        <v>289</v>
      </c>
      <c r="J8" s="605"/>
      <c r="K8" s="371" t="s">
        <v>339</v>
      </c>
    </row>
    <row r="9" spans="2:11" ht="22.5" customHeight="1">
      <c r="B9" s="604"/>
      <c r="C9" s="605"/>
      <c r="D9" s="605"/>
      <c r="E9" s="605"/>
      <c r="F9" s="605"/>
      <c r="G9" s="605"/>
      <c r="H9" s="605"/>
      <c r="I9" s="605"/>
      <c r="J9" s="605"/>
      <c r="K9" s="605"/>
    </row>
    <row r="10" spans="1:11" ht="22.5" customHeight="1">
      <c r="A10" s="370"/>
      <c r="B10" s="369"/>
      <c r="C10" s="365"/>
      <c r="D10" s="368">
        <v>1</v>
      </c>
      <c r="E10" s="365"/>
      <c r="F10" s="367" t="s">
        <v>317</v>
      </c>
      <c r="G10" s="365"/>
      <c r="H10" s="365"/>
      <c r="I10" s="366"/>
      <c r="J10" s="365"/>
      <c r="K10" s="365"/>
    </row>
    <row r="11" spans="2:11" ht="14.25" customHeight="1">
      <c r="B11" s="364"/>
      <c r="C11" s="364"/>
      <c r="D11" s="363" t="s">
        <v>235</v>
      </c>
      <c r="E11" s="359"/>
      <c r="F11" s="362" t="s">
        <v>234</v>
      </c>
      <c r="G11" s="361">
        <v>13</v>
      </c>
      <c r="H11" s="361"/>
      <c r="I11" s="360" t="s">
        <v>233</v>
      </c>
      <c r="J11" s="359"/>
      <c r="K11" s="358" t="s">
        <v>338</v>
      </c>
    </row>
    <row r="12" spans="1:11" ht="22.5" customHeight="1">
      <c r="A12" s="370"/>
      <c r="B12" s="369"/>
      <c r="C12" s="365"/>
      <c r="D12" s="368" t="s">
        <v>85</v>
      </c>
      <c r="E12" s="365"/>
      <c r="F12" s="367" t="s">
        <v>317</v>
      </c>
      <c r="G12" s="365"/>
      <c r="H12" s="365"/>
      <c r="I12" s="366"/>
      <c r="J12" s="365"/>
      <c r="K12" s="365"/>
    </row>
    <row r="13" spans="2:11" ht="13.5" customHeight="1">
      <c r="B13" s="364"/>
      <c r="C13" s="364"/>
      <c r="D13" s="363" t="s">
        <v>268</v>
      </c>
      <c r="E13" s="359"/>
      <c r="F13" s="362" t="s">
        <v>267</v>
      </c>
      <c r="G13" s="361">
        <v>90</v>
      </c>
      <c r="H13" s="361"/>
      <c r="I13" s="360" t="s">
        <v>266</v>
      </c>
      <c r="J13" s="359"/>
      <c r="K13" s="358" t="s">
        <v>337</v>
      </c>
    </row>
    <row r="14" spans="1:11" ht="22.5" customHeight="1">
      <c r="A14" s="370"/>
      <c r="B14" s="369"/>
      <c r="C14" s="365"/>
      <c r="D14" s="368" t="s">
        <v>84</v>
      </c>
      <c r="E14" s="365"/>
      <c r="F14" s="367" t="s">
        <v>317</v>
      </c>
      <c r="G14" s="365"/>
      <c r="H14" s="365"/>
      <c r="I14" s="366"/>
      <c r="J14" s="365"/>
      <c r="K14" s="365"/>
    </row>
    <row r="15" spans="2:11" ht="14.25" customHeight="1">
      <c r="B15" s="364"/>
      <c r="C15" s="364"/>
      <c r="D15" s="363" t="s">
        <v>257</v>
      </c>
      <c r="E15" s="359"/>
      <c r="F15" s="362" t="s">
        <v>256</v>
      </c>
      <c r="G15" s="361">
        <v>93</v>
      </c>
      <c r="H15" s="361"/>
      <c r="I15" s="360" t="s">
        <v>255</v>
      </c>
      <c r="J15" s="359"/>
      <c r="K15" s="358" t="s">
        <v>336</v>
      </c>
    </row>
    <row r="16" spans="2:11" ht="13.5" customHeight="1">
      <c r="B16" s="364"/>
      <c r="C16" s="364"/>
      <c r="D16" s="363" t="s">
        <v>254</v>
      </c>
      <c r="E16" s="359"/>
      <c r="F16" s="362" t="s">
        <v>253</v>
      </c>
      <c r="G16" s="361">
        <v>93</v>
      </c>
      <c r="H16" s="361"/>
      <c r="I16" s="360" t="s">
        <v>252</v>
      </c>
      <c r="J16" s="359"/>
      <c r="K16" s="358" t="s">
        <v>336</v>
      </c>
    </row>
    <row r="17" spans="2:11" ht="13.5" customHeight="1">
      <c r="B17" s="364"/>
      <c r="C17" s="364"/>
      <c r="D17" s="363" t="s">
        <v>251</v>
      </c>
      <c r="E17" s="359"/>
      <c r="F17" s="362" t="s">
        <v>250</v>
      </c>
      <c r="G17" s="361">
        <v>124</v>
      </c>
      <c r="H17" s="361"/>
      <c r="I17" s="360" t="s">
        <v>249</v>
      </c>
      <c r="J17" s="359"/>
      <c r="K17" s="358" t="s">
        <v>336</v>
      </c>
    </row>
    <row r="18" spans="2:11" ht="14.25" customHeight="1">
      <c r="B18" s="364"/>
      <c r="C18" s="364"/>
      <c r="D18" s="363" t="s">
        <v>262</v>
      </c>
      <c r="E18" s="359"/>
      <c r="F18" s="362" t="s">
        <v>261</v>
      </c>
      <c r="G18" s="361">
        <v>93</v>
      </c>
      <c r="H18" s="361"/>
      <c r="I18" s="360" t="s">
        <v>260</v>
      </c>
      <c r="J18" s="359"/>
      <c r="K18" s="358" t="s">
        <v>336</v>
      </c>
    </row>
    <row r="19" spans="1:11" ht="22.5" customHeight="1">
      <c r="A19" s="370"/>
      <c r="B19" s="369"/>
      <c r="C19" s="365"/>
      <c r="D19" s="368" t="s">
        <v>335</v>
      </c>
      <c r="E19" s="365"/>
      <c r="F19" s="367" t="s">
        <v>317</v>
      </c>
      <c r="G19" s="365"/>
      <c r="H19" s="365"/>
      <c r="I19" s="366"/>
      <c r="J19" s="365"/>
      <c r="K19" s="365"/>
    </row>
    <row r="20" spans="2:11" ht="14.25" customHeight="1">
      <c r="B20" s="364"/>
      <c r="C20" s="364"/>
      <c r="D20" s="363" t="s">
        <v>259</v>
      </c>
      <c r="E20" s="359"/>
      <c r="F20" s="362" t="s">
        <v>258</v>
      </c>
      <c r="G20" s="361">
        <v>40</v>
      </c>
      <c r="H20" s="361"/>
      <c r="I20" s="360" t="s">
        <v>255</v>
      </c>
      <c r="J20" s="359"/>
      <c r="K20" s="358" t="s">
        <v>334</v>
      </c>
    </row>
    <row r="21" spans="2:11" ht="13.5" customHeight="1">
      <c r="B21" s="364"/>
      <c r="C21" s="364"/>
      <c r="D21" s="363" t="s">
        <v>254</v>
      </c>
      <c r="E21" s="359"/>
      <c r="F21" s="362" t="s">
        <v>253</v>
      </c>
      <c r="G21" s="361">
        <v>66</v>
      </c>
      <c r="H21" s="361"/>
      <c r="I21" s="360" t="s">
        <v>252</v>
      </c>
      <c r="J21" s="359"/>
      <c r="K21" s="358" t="s">
        <v>334</v>
      </c>
    </row>
    <row r="22" spans="2:11" ht="13.5" customHeight="1">
      <c r="B22" s="364"/>
      <c r="C22" s="364"/>
      <c r="D22" s="363" t="s">
        <v>262</v>
      </c>
      <c r="E22" s="359"/>
      <c r="F22" s="362" t="s">
        <v>261</v>
      </c>
      <c r="G22" s="361">
        <v>40</v>
      </c>
      <c r="H22" s="361"/>
      <c r="I22" s="360" t="s">
        <v>260</v>
      </c>
      <c r="J22" s="359"/>
      <c r="K22" s="358" t="s">
        <v>334</v>
      </c>
    </row>
    <row r="23" spans="1:11" ht="22.5" customHeight="1">
      <c r="A23" s="370"/>
      <c r="B23" s="369"/>
      <c r="C23" s="365"/>
      <c r="D23" s="368">
        <v>3</v>
      </c>
      <c r="E23" s="365"/>
      <c r="F23" s="367" t="s">
        <v>317</v>
      </c>
      <c r="G23" s="365"/>
      <c r="H23" s="365"/>
      <c r="I23" s="366"/>
      <c r="J23" s="365"/>
      <c r="K23" s="365"/>
    </row>
    <row r="24" spans="2:11" ht="14.25" customHeight="1">
      <c r="B24" s="364"/>
      <c r="C24" s="364"/>
      <c r="D24" s="363" t="s">
        <v>239</v>
      </c>
      <c r="E24" s="359"/>
      <c r="F24" s="362" t="s">
        <v>238</v>
      </c>
      <c r="G24" s="361">
        <v>22</v>
      </c>
      <c r="H24" s="361"/>
      <c r="I24" s="360" t="s">
        <v>237</v>
      </c>
      <c r="J24" s="359"/>
      <c r="K24" s="358" t="s">
        <v>333</v>
      </c>
    </row>
    <row r="25" spans="2:11" ht="13.5" customHeight="1">
      <c r="B25" s="364"/>
      <c r="C25" s="364"/>
      <c r="D25" s="363" t="s">
        <v>235</v>
      </c>
      <c r="E25" s="359"/>
      <c r="F25" s="362" t="s">
        <v>234</v>
      </c>
      <c r="G25" s="361">
        <v>17</v>
      </c>
      <c r="H25" s="361"/>
      <c r="I25" s="360" t="s">
        <v>233</v>
      </c>
      <c r="J25" s="359"/>
      <c r="K25" s="358" t="s">
        <v>333</v>
      </c>
    </row>
    <row r="26" spans="2:11" ht="14.25" customHeight="1">
      <c r="B26" s="364"/>
      <c r="C26" s="364"/>
      <c r="D26" s="363" t="s">
        <v>245</v>
      </c>
      <c r="E26" s="359"/>
      <c r="F26" s="362" t="s">
        <v>244</v>
      </c>
      <c r="G26" s="361">
        <v>28</v>
      </c>
      <c r="H26" s="361"/>
      <c r="I26" s="360" t="s">
        <v>243</v>
      </c>
      <c r="J26" s="359"/>
      <c r="K26" s="358" t="s">
        <v>333</v>
      </c>
    </row>
    <row r="27" spans="1:11" ht="22.5" customHeight="1">
      <c r="A27" s="370"/>
      <c r="B27" s="369"/>
      <c r="C27" s="365"/>
      <c r="D27" s="368">
        <v>4</v>
      </c>
      <c r="E27" s="365"/>
      <c r="F27" s="367" t="s">
        <v>317</v>
      </c>
      <c r="G27" s="365"/>
      <c r="H27" s="365"/>
      <c r="I27" s="366"/>
      <c r="J27" s="365"/>
      <c r="K27" s="365"/>
    </row>
    <row r="28" spans="2:11" ht="13.5" customHeight="1">
      <c r="B28" s="364"/>
      <c r="C28" s="364"/>
      <c r="D28" s="363" t="s">
        <v>254</v>
      </c>
      <c r="E28" s="359"/>
      <c r="F28" s="362" t="s">
        <v>253</v>
      </c>
      <c r="G28" s="361">
        <v>33</v>
      </c>
      <c r="H28" s="361"/>
      <c r="I28" s="360" t="s">
        <v>252</v>
      </c>
      <c r="J28" s="359"/>
      <c r="K28" s="358" t="s">
        <v>332</v>
      </c>
    </row>
    <row r="29" spans="1:11" ht="22.5" customHeight="1">
      <c r="A29" s="370"/>
      <c r="B29" s="369"/>
      <c r="C29" s="365"/>
      <c r="D29" s="368">
        <v>5</v>
      </c>
      <c r="E29" s="365"/>
      <c r="F29" s="367" t="s">
        <v>317</v>
      </c>
      <c r="G29" s="365"/>
      <c r="H29" s="365"/>
      <c r="I29" s="366"/>
      <c r="J29" s="365"/>
      <c r="K29" s="365"/>
    </row>
    <row r="30" spans="2:11" ht="13.5" customHeight="1">
      <c r="B30" s="364"/>
      <c r="C30" s="364"/>
      <c r="D30" s="363" t="s">
        <v>254</v>
      </c>
      <c r="E30" s="359"/>
      <c r="F30" s="362" t="s">
        <v>253</v>
      </c>
      <c r="G30" s="361">
        <v>32</v>
      </c>
      <c r="H30" s="361"/>
      <c r="I30" s="360" t="s">
        <v>252</v>
      </c>
      <c r="J30" s="359"/>
      <c r="K30" s="358" t="s">
        <v>331</v>
      </c>
    </row>
    <row r="31" spans="1:11" ht="22.5" customHeight="1">
      <c r="A31" s="370"/>
      <c r="B31" s="369"/>
      <c r="C31" s="365"/>
      <c r="D31" s="368">
        <v>6</v>
      </c>
      <c r="E31" s="365"/>
      <c r="F31" s="367" t="s">
        <v>317</v>
      </c>
      <c r="G31" s="365"/>
      <c r="H31" s="365"/>
      <c r="I31" s="366"/>
      <c r="J31" s="365"/>
      <c r="K31" s="365"/>
    </row>
    <row r="32" spans="2:11" ht="14.25" customHeight="1">
      <c r="B32" s="364"/>
      <c r="C32" s="364"/>
      <c r="D32" s="363" t="s">
        <v>254</v>
      </c>
      <c r="E32" s="359"/>
      <c r="F32" s="362" t="s">
        <v>253</v>
      </c>
      <c r="G32" s="361">
        <v>47</v>
      </c>
      <c r="H32" s="361"/>
      <c r="I32" s="360" t="s">
        <v>252</v>
      </c>
      <c r="J32" s="359"/>
      <c r="K32" s="358" t="s">
        <v>330</v>
      </c>
    </row>
    <row r="33" spans="1:11" ht="22.5" customHeight="1">
      <c r="A33" s="370"/>
      <c r="B33" s="369"/>
      <c r="C33" s="365"/>
      <c r="D33" s="368">
        <v>7</v>
      </c>
      <c r="E33" s="365"/>
      <c r="F33" s="367" t="s">
        <v>317</v>
      </c>
      <c r="G33" s="365"/>
      <c r="H33" s="365"/>
      <c r="I33" s="366"/>
      <c r="J33" s="365"/>
      <c r="K33" s="365"/>
    </row>
    <row r="34" spans="2:11" ht="13.5" customHeight="1">
      <c r="B34" s="364"/>
      <c r="C34" s="364"/>
      <c r="D34" s="363" t="s">
        <v>257</v>
      </c>
      <c r="E34" s="359"/>
      <c r="F34" s="362" t="s">
        <v>256</v>
      </c>
      <c r="G34" s="361">
        <v>42</v>
      </c>
      <c r="H34" s="361"/>
      <c r="I34" s="360" t="s">
        <v>255</v>
      </c>
      <c r="J34" s="359"/>
      <c r="K34" s="358" t="s">
        <v>329</v>
      </c>
    </row>
    <row r="35" spans="2:11" ht="14.25" customHeight="1">
      <c r="B35" s="364"/>
      <c r="C35" s="364"/>
      <c r="D35" s="363" t="s">
        <v>278</v>
      </c>
      <c r="E35" s="359"/>
      <c r="F35" s="362" t="s">
        <v>277</v>
      </c>
      <c r="G35" s="361">
        <v>21</v>
      </c>
      <c r="H35" s="361"/>
      <c r="I35" s="360" t="s">
        <v>274</v>
      </c>
      <c r="J35" s="359"/>
      <c r="K35" s="358" t="s">
        <v>329</v>
      </c>
    </row>
    <row r="36" spans="2:11" ht="14.25" customHeight="1">
      <c r="B36" s="364"/>
      <c r="C36" s="364"/>
      <c r="D36" s="363" t="s">
        <v>276</v>
      </c>
      <c r="E36" s="359"/>
      <c r="F36" s="362" t="s">
        <v>275</v>
      </c>
      <c r="G36" s="361">
        <v>63</v>
      </c>
      <c r="H36" s="361"/>
      <c r="I36" s="360" t="s">
        <v>274</v>
      </c>
      <c r="J36" s="359"/>
      <c r="K36" s="358" t="s">
        <v>329</v>
      </c>
    </row>
    <row r="37" spans="2:11" ht="14.25" customHeight="1">
      <c r="B37" s="364"/>
      <c r="C37" s="364"/>
      <c r="D37" s="363" t="s">
        <v>271</v>
      </c>
      <c r="E37" s="359"/>
      <c r="F37" s="362" t="s">
        <v>270</v>
      </c>
      <c r="G37" s="361">
        <v>62</v>
      </c>
      <c r="H37" s="361"/>
      <c r="I37" s="360" t="s">
        <v>269</v>
      </c>
      <c r="J37" s="359"/>
      <c r="K37" s="358" t="s">
        <v>329</v>
      </c>
    </row>
    <row r="38" spans="2:11" ht="13.5" customHeight="1">
      <c r="B38" s="364"/>
      <c r="C38" s="364"/>
      <c r="D38" s="363" t="s">
        <v>248</v>
      </c>
      <c r="E38" s="359"/>
      <c r="F38" s="362" t="s">
        <v>247</v>
      </c>
      <c r="G38" s="361">
        <v>63</v>
      </c>
      <c r="H38" s="361"/>
      <c r="I38" s="360" t="s">
        <v>246</v>
      </c>
      <c r="J38" s="359"/>
      <c r="K38" s="358" t="s">
        <v>329</v>
      </c>
    </row>
    <row r="39" spans="1:11" ht="22.5" customHeight="1">
      <c r="A39" s="370"/>
      <c r="B39" s="369"/>
      <c r="C39" s="365"/>
      <c r="D39" s="368">
        <v>8</v>
      </c>
      <c r="E39" s="365"/>
      <c r="F39" s="367" t="s">
        <v>317</v>
      </c>
      <c r="G39" s="365"/>
      <c r="H39" s="365"/>
      <c r="I39" s="366"/>
      <c r="J39" s="365"/>
      <c r="K39" s="365"/>
    </row>
    <row r="40" spans="2:11" ht="13.5" customHeight="1">
      <c r="B40" s="364"/>
      <c r="C40" s="364"/>
      <c r="D40" s="363" t="s">
        <v>257</v>
      </c>
      <c r="E40" s="359"/>
      <c r="F40" s="362" t="s">
        <v>256</v>
      </c>
      <c r="G40" s="361">
        <v>26</v>
      </c>
      <c r="H40" s="361"/>
      <c r="I40" s="360" t="s">
        <v>255</v>
      </c>
      <c r="J40" s="359"/>
      <c r="K40" s="358" t="s">
        <v>328</v>
      </c>
    </row>
    <row r="41" spans="2:11" ht="13.5" customHeight="1">
      <c r="B41" s="364"/>
      <c r="C41" s="364"/>
      <c r="D41" s="363" t="s">
        <v>254</v>
      </c>
      <c r="E41" s="359"/>
      <c r="F41" s="362" t="s">
        <v>253</v>
      </c>
      <c r="G41" s="361">
        <v>26</v>
      </c>
      <c r="H41" s="361"/>
      <c r="I41" s="360" t="s">
        <v>252</v>
      </c>
      <c r="J41" s="359"/>
      <c r="K41" s="358" t="s">
        <v>328</v>
      </c>
    </row>
    <row r="42" spans="2:11" ht="13.5" customHeight="1">
      <c r="B42" s="364"/>
      <c r="C42" s="364"/>
      <c r="D42" s="363" t="s">
        <v>251</v>
      </c>
      <c r="E42" s="359"/>
      <c r="F42" s="362" t="s">
        <v>250</v>
      </c>
      <c r="G42" s="361">
        <v>43</v>
      </c>
      <c r="H42" s="361"/>
      <c r="I42" s="360" t="s">
        <v>249</v>
      </c>
      <c r="J42" s="359"/>
      <c r="K42" s="358" t="s">
        <v>328</v>
      </c>
    </row>
    <row r="43" spans="2:11" ht="14.25" customHeight="1">
      <c r="B43" s="364"/>
      <c r="C43" s="364"/>
      <c r="D43" s="363" t="s">
        <v>262</v>
      </c>
      <c r="E43" s="359"/>
      <c r="F43" s="362" t="s">
        <v>261</v>
      </c>
      <c r="G43" s="361">
        <v>17</v>
      </c>
      <c r="H43" s="361"/>
      <c r="I43" s="360" t="s">
        <v>260</v>
      </c>
      <c r="J43" s="359"/>
      <c r="K43" s="358" t="s">
        <v>328</v>
      </c>
    </row>
    <row r="44" spans="1:11" ht="22.5" customHeight="1">
      <c r="A44" s="370"/>
      <c r="B44" s="369"/>
      <c r="C44" s="365"/>
      <c r="D44" s="368">
        <v>9</v>
      </c>
      <c r="E44" s="365"/>
      <c r="F44" s="367" t="s">
        <v>317</v>
      </c>
      <c r="G44" s="365"/>
      <c r="H44" s="365"/>
      <c r="I44" s="366"/>
      <c r="J44" s="365"/>
      <c r="K44" s="365"/>
    </row>
    <row r="45" spans="2:11" ht="13.5" customHeight="1">
      <c r="B45" s="364"/>
      <c r="C45" s="364"/>
      <c r="D45" s="363" t="s">
        <v>257</v>
      </c>
      <c r="E45" s="359"/>
      <c r="F45" s="362" t="s">
        <v>256</v>
      </c>
      <c r="G45" s="361">
        <v>41</v>
      </c>
      <c r="H45" s="361"/>
      <c r="I45" s="360" t="s">
        <v>255</v>
      </c>
      <c r="J45" s="359"/>
      <c r="K45" s="358" t="s">
        <v>327</v>
      </c>
    </row>
    <row r="46" spans="2:11" ht="14.25" customHeight="1">
      <c r="B46" s="364"/>
      <c r="C46" s="364"/>
      <c r="D46" s="363" t="s">
        <v>254</v>
      </c>
      <c r="E46" s="359"/>
      <c r="F46" s="362" t="s">
        <v>253</v>
      </c>
      <c r="G46" s="361">
        <v>21</v>
      </c>
      <c r="H46" s="361"/>
      <c r="I46" s="360" t="s">
        <v>252</v>
      </c>
      <c r="J46" s="359"/>
      <c r="K46" s="358" t="s">
        <v>327</v>
      </c>
    </row>
    <row r="47" spans="2:11" ht="14.25" customHeight="1">
      <c r="B47" s="364"/>
      <c r="C47" s="364"/>
      <c r="D47" s="363" t="s">
        <v>251</v>
      </c>
      <c r="E47" s="359"/>
      <c r="F47" s="362" t="s">
        <v>250</v>
      </c>
      <c r="G47" s="361">
        <v>34</v>
      </c>
      <c r="H47" s="361"/>
      <c r="I47" s="360" t="s">
        <v>249</v>
      </c>
      <c r="J47" s="359"/>
      <c r="K47" s="358" t="s">
        <v>327</v>
      </c>
    </row>
    <row r="48" spans="2:11" ht="13.5" customHeight="1">
      <c r="B48" s="364"/>
      <c r="C48" s="364"/>
      <c r="D48" s="363" t="s">
        <v>262</v>
      </c>
      <c r="E48" s="359"/>
      <c r="F48" s="362" t="s">
        <v>261</v>
      </c>
      <c r="G48" s="361">
        <v>21</v>
      </c>
      <c r="H48" s="361"/>
      <c r="I48" s="360" t="s">
        <v>260</v>
      </c>
      <c r="J48" s="359"/>
      <c r="K48" s="358" t="s">
        <v>327</v>
      </c>
    </row>
    <row r="49" spans="1:11" ht="22.5" customHeight="1">
      <c r="A49" s="370"/>
      <c r="B49" s="369"/>
      <c r="C49" s="365"/>
      <c r="D49" s="368">
        <v>10</v>
      </c>
      <c r="E49" s="365"/>
      <c r="F49" s="367" t="s">
        <v>317</v>
      </c>
      <c r="G49" s="365"/>
      <c r="H49" s="365"/>
      <c r="I49" s="366"/>
      <c r="J49" s="365"/>
      <c r="K49" s="365"/>
    </row>
    <row r="50" spans="2:11" ht="13.5" customHeight="1">
      <c r="B50" s="364"/>
      <c r="C50" s="364"/>
      <c r="D50" s="363" t="s">
        <v>257</v>
      </c>
      <c r="E50" s="359"/>
      <c r="F50" s="362" t="s">
        <v>256</v>
      </c>
      <c r="G50" s="361">
        <v>60</v>
      </c>
      <c r="H50" s="361"/>
      <c r="I50" s="360" t="s">
        <v>255</v>
      </c>
      <c r="J50" s="359"/>
      <c r="K50" s="358" t="s">
        <v>326</v>
      </c>
    </row>
    <row r="51" spans="2:11" ht="13.5" customHeight="1">
      <c r="B51" s="364"/>
      <c r="C51" s="364"/>
      <c r="D51" s="363" t="s">
        <v>278</v>
      </c>
      <c r="E51" s="359"/>
      <c r="F51" s="362" t="s">
        <v>277</v>
      </c>
      <c r="G51" s="361">
        <v>30</v>
      </c>
      <c r="H51" s="361"/>
      <c r="I51" s="360" t="s">
        <v>274</v>
      </c>
      <c r="J51" s="359"/>
      <c r="K51" s="358" t="s">
        <v>326</v>
      </c>
    </row>
    <row r="52" spans="2:11" ht="13.5" customHeight="1">
      <c r="B52" s="364"/>
      <c r="C52" s="364"/>
      <c r="D52" s="363" t="s">
        <v>276</v>
      </c>
      <c r="E52" s="359"/>
      <c r="F52" s="362" t="s">
        <v>275</v>
      </c>
      <c r="G52" s="361">
        <v>90</v>
      </c>
      <c r="H52" s="361"/>
      <c r="I52" s="360" t="s">
        <v>274</v>
      </c>
      <c r="J52" s="359"/>
      <c r="K52" s="358" t="s">
        <v>326</v>
      </c>
    </row>
    <row r="53" spans="2:11" ht="14.25" customHeight="1">
      <c r="B53" s="364"/>
      <c r="C53" s="364"/>
      <c r="D53" s="363" t="s">
        <v>271</v>
      </c>
      <c r="E53" s="359"/>
      <c r="F53" s="362" t="s">
        <v>270</v>
      </c>
      <c r="G53" s="361">
        <v>90</v>
      </c>
      <c r="H53" s="361"/>
      <c r="I53" s="360" t="s">
        <v>269</v>
      </c>
      <c r="J53" s="359"/>
      <c r="K53" s="358" t="s">
        <v>326</v>
      </c>
    </row>
    <row r="54" spans="2:11" ht="13.5" customHeight="1">
      <c r="B54" s="364"/>
      <c r="C54" s="364"/>
      <c r="D54" s="363" t="s">
        <v>248</v>
      </c>
      <c r="E54" s="359"/>
      <c r="F54" s="362" t="s">
        <v>247</v>
      </c>
      <c r="G54" s="361">
        <v>90</v>
      </c>
      <c r="H54" s="361"/>
      <c r="I54" s="360" t="s">
        <v>246</v>
      </c>
      <c r="J54" s="359"/>
      <c r="K54" s="358" t="s">
        <v>326</v>
      </c>
    </row>
    <row r="55" spans="1:11" ht="22.5" customHeight="1">
      <c r="A55" s="370"/>
      <c r="B55" s="369"/>
      <c r="C55" s="365"/>
      <c r="D55" s="368">
        <v>11</v>
      </c>
      <c r="E55" s="365"/>
      <c r="F55" s="367" t="s">
        <v>317</v>
      </c>
      <c r="G55" s="365"/>
      <c r="H55" s="365"/>
      <c r="I55" s="366"/>
      <c r="J55" s="365"/>
      <c r="K55" s="365"/>
    </row>
    <row r="56" spans="2:11" ht="14.25" customHeight="1">
      <c r="B56" s="364"/>
      <c r="C56" s="364"/>
      <c r="D56" s="363" t="s">
        <v>245</v>
      </c>
      <c r="E56" s="359"/>
      <c r="F56" s="362" t="s">
        <v>244</v>
      </c>
      <c r="G56" s="361">
        <v>54</v>
      </c>
      <c r="H56" s="361"/>
      <c r="I56" s="360" t="s">
        <v>243</v>
      </c>
      <c r="J56" s="359"/>
      <c r="K56" s="358" t="s">
        <v>325</v>
      </c>
    </row>
    <row r="57" spans="1:11" ht="22.5" customHeight="1">
      <c r="A57" s="370"/>
      <c r="B57" s="369"/>
      <c r="C57" s="365"/>
      <c r="D57" s="368">
        <v>12</v>
      </c>
      <c r="E57" s="365"/>
      <c r="F57" s="367" t="s">
        <v>317</v>
      </c>
      <c r="G57" s="365"/>
      <c r="H57" s="365"/>
      <c r="I57" s="366"/>
      <c r="J57" s="365"/>
      <c r="K57" s="365"/>
    </row>
    <row r="58" spans="2:11" ht="13.5" customHeight="1">
      <c r="B58" s="364"/>
      <c r="C58" s="364"/>
      <c r="D58" s="363" t="s">
        <v>245</v>
      </c>
      <c r="E58" s="359"/>
      <c r="F58" s="362" t="s">
        <v>244</v>
      </c>
      <c r="G58" s="361">
        <v>23</v>
      </c>
      <c r="H58" s="361"/>
      <c r="I58" s="360" t="s">
        <v>243</v>
      </c>
      <c r="J58" s="359"/>
      <c r="K58" s="358" t="s">
        <v>324</v>
      </c>
    </row>
    <row r="59" spans="1:11" ht="22.5" customHeight="1">
      <c r="A59" s="370"/>
      <c r="B59" s="369"/>
      <c r="C59" s="365"/>
      <c r="D59" s="368" t="s">
        <v>119</v>
      </c>
      <c r="E59" s="365"/>
      <c r="F59" s="367" t="s">
        <v>317</v>
      </c>
      <c r="G59" s="365"/>
      <c r="H59" s="365"/>
      <c r="I59" s="366"/>
      <c r="J59" s="365"/>
      <c r="K59" s="365"/>
    </row>
    <row r="60" spans="2:11" ht="13.5" customHeight="1">
      <c r="B60" s="364"/>
      <c r="C60" s="364"/>
      <c r="D60" s="363" t="s">
        <v>245</v>
      </c>
      <c r="E60" s="359"/>
      <c r="F60" s="362" t="s">
        <v>244</v>
      </c>
      <c r="G60" s="361">
        <v>89</v>
      </c>
      <c r="H60" s="361"/>
      <c r="I60" s="360" t="s">
        <v>243</v>
      </c>
      <c r="J60" s="359"/>
      <c r="K60" s="358" t="s">
        <v>323</v>
      </c>
    </row>
    <row r="61" spans="1:11" ht="22.5" customHeight="1">
      <c r="A61" s="370"/>
      <c r="B61" s="369"/>
      <c r="C61" s="365"/>
      <c r="D61" s="368" t="s">
        <v>118</v>
      </c>
      <c r="E61" s="365"/>
      <c r="F61" s="367" t="s">
        <v>317</v>
      </c>
      <c r="G61" s="365"/>
      <c r="H61" s="365"/>
      <c r="I61" s="366"/>
      <c r="J61" s="365"/>
      <c r="K61" s="365"/>
    </row>
    <row r="62" spans="2:11" ht="14.25" customHeight="1">
      <c r="B62" s="364"/>
      <c r="C62" s="364"/>
      <c r="D62" s="363" t="s">
        <v>231</v>
      </c>
      <c r="E62" s="359"/>
      <c r="F62" s="362" t="s">
        <v>230</v>
      </c>
      <c r="G62" s="361">
        <v>132</v>
      </c>
      <c r="H62" s="361"/>
      <c r="I62" s="360" t="s">
        <v>229</v>
      </c>
      <c r="J62" s="359"/>
      <c r="K62" s="358" t="s">
        <v>322</v>
      </c>
    </row>
    <row r="63" spans="1:11" ht="22.5" customHeight="1">
      <c r="A63" s="370"/>
      <c r="B63" s="369"/>
      <c r="C63" s="365"/>
      <c r="D63" s="368">
        <v>14</v>
      </c>
      <c r="E63" s="365"/>
      <c r="F63" s="367" t="s">
        <v>317</v>
      </c>
      <c r="G63" s="365"/>
      <c r="H63" s="365"/>
      <c r="I63" s="366"/>
      <c r="J63" s="365"/>
      <c r="K63" s="365"/>
    </row>
    <row r="64" spans="2:11" ht="13.5" customHeight="1">
      <c r="B64" s="364"/>
      <c r="C64" s="364"/>
      <c r="D64" s="363" t="s">
        <v>235</v>
      </c>
      <c r="E64" s="359"/>
      <c r="F64" s="362" t="s">
        <v>234</v>
      </c>
      <c r="G64" s="361">
        <v>24</v>
      </c>
      <c r="H64" s="361"/>
      <c r="I64" s="360" t="s">
        <v>233</v>
      </c>
      <c r="J64" s="359"/>
      <c r="K64" s="358" t="s">
        <v>321</v>
      </c>
    </row>
    <row r="65" spans="1:11" ht="22.5" customHeight="1">
      <c r="A65" s="370"/>
      <c r="B65" s="369"/>
      <c r="C65" s="365"/>
      <c r="D65" s="368">
        <v>15</v>
      </c>
      <c r="E65" s="365"/>
      <c r="F65" s="367" t="s">
        <v>317</v>
      </c>
      <c r="G65" s="365"/>
      <c r="H65" s="365"/>
      <c r="I65" s="366"/>
      <c r="J65" s="365"/>
      <c r="K65" s="365"/>
    </row>
    <row r="66" spans="2:11" ht="14.25" customHeight="1">
      <c r="B66" s="364"/>
      <c r="C66" s="364"/>
      <c r="D66" s="363" t="s">
        <v>239</v>
      </c>
      <c r="E66" s="359"/>
      <c r="F66" s="362" t="s">
        <v>238</v>
      </c>
      <c r="G66" s="361">
        <v>13</v>
      </c>
      <c r="H66" s="361"/>
      <c r="I66" s="360" t="s">
        <v>237</v>
      </c>
      <c r="J66" s="359"/>
      <c r="K66" s="358" t="s">
        <v>320</v>
      </c>
    </row>
    <row r="67" spans="2:11" ht="13.5" customHeight="1">
      <c r="B67" s="364"/>
      <c r="C67" s="364"/>
      <c r="D67" s="363" t="s">
        <v>231</v>
      </c>
      <c r="E67" s="359"/>
      <c r="F67" s="362" t="s">
        <v>230</v>
      </c>
      <c r="G67" s="361">
        <v>15</v>
      </c>
      <c r="H67" s="361"/>
      <c r="I67" s="360" t="s">
        <v>229</v>
      </c>
      <c r="J67" s="359"/>
      <c r="K67" s="358" t="s">
        <v>320</v>
      </c>
    </row>
    <row r="68" spans="1:11" ht="22.5" customHeight="1">
      <c r="A68" s="370"/>
      <c r="B68" s="369"/>
      <c r="C68" s="365"/>
      <c r="D68" s="368">
        <v>16</v>
      </c>
      <c r="E68" s="365"/>
      <c r="F68" s="367" t="s">
        <v>317</v>
      </c>
      <c r="G68" s="365"/>
      <c r="H68" s="365"/>
      <c r="I68" s="366"/>
      <c r="J68" s="365"/>
      <c r="K68" s="365"/>
    </row>
    <row r="69" spans="2:11" ht="14.25" customHeight="1">
      <c r="B69" s="364"/>
      <c r="C69" s="364"/>
      <c r="D69" s="363" t="s">
        <v>231</v>
      </c>
      <c r="E69" s="359"/>
      <c r="F69" s="362" t="s">
        <v>230</v>
      </c>
      <c r="G69" s="361">
        <v>60</v>
      </c>
      <c r="H69" s="361"/>
      <c r="I69" s="360" t="s">
        <v>229</v>
      </c>
      <c r="J69" s="359"/>
      <c r="K69" s="358" t="s">
        <v>319</v>
      </c>
    </row>
    <row r="70" spans="2:11" ht="13.5" customHeight="1">
      <c r="B70" s="364"/>
      <c r="C70" s="364"/>
      <c r="D70" s="363" t="s">
        <v>245</v>
      </c>
      <c r="E70" s="359"/>
      <c r="F70" s="362" t="s">
        <v>244</v>
      </c>
      <c r="G70" s="361">
        <v>8</v>
      </c>
      <c r="H70" s="361"/>
      <c r="I70" s="360" t="s">
        <v>243</v>
      </c>
      <c r="J70" s="359"/>
      <c r="K70" s="358" t="s">
        <v>319</v>
      </c>
    </row>
    <row r="71" spans="1:11" ht="22.5" customHeight="1">
      <c r="A71" s="370"/>
      <c r="B71" s="369"/>
      <c r="C71" s="365"/>
      <c r="D71" s="368"/>
      <c r="E71" s="365"/>
      <c r="F71" s="367" t="s">
        <v>317</v>
      </c>
      <c r="G71" s="365"/>
      <c r="H71" s="365"/>
      <c r="I71" s="366"/>
      <c r="J71" s="365"/>
      <c r="K71" s="365"/>
    </row>
    <row r="72" spans="2:11" ht="14.25" customHeight="1">
      <c r="B72" s="364"/>
      <c r="C72" s="364"/>
      <c r="D72" s="363" t="s">
        <v>268</v>
      </c>
      <c r="E72" s="359"/>
      <c r="F72" s="362" t="s">
        <v>267</v>
      </c>
      <c r="G72" s="361">
        <v>20</v>
      </c>
      <c r="H72" s="361"/>
      <c r="I72" s="360" t="s">
        <v>266</v>
      </c>
      <c r="J72" s="359"/>
      <c r="K72" s="358" t="s">
        <v>318</v>
      </c>
    </row>
    <row r="73" spans="2:11" ht="13.5" customHeight="1">
      <c r="B73" s="364"/>
      <c r="C73" s="364"/>
      <c r="D73" s="363" t="s">
        <v>245</v>
      </c>
      <c r="E73" s="359"/>
      <c r="F73" s="362" t="s">
        <v>244</v>
      </c>
      <c r="G73" s="361">
        <v>20</v>
      </c>
      <c r="H73" s="361"/>
      <c r="I73" s="360" t="s">
        <v>243</v>
      </c>
      <c r="J73" s="359"/>
      <c r="K73" s="358" t="s">
        <v>318</v>
      </c>
    </row>
    <row r="74" spans="1:11" ht="22.5" customHeight="1">
      <c r="A74" s="370"/>
      <c r="B74" s="369"/>
      <c r="C74" s="365"/>
      <c r="D74" s="368"/>
      <c r="E74" s="365"/>
      <c r="F74" s="367" t="s">
        <v>317</v>
      </c>
      <c r="G74" s="365"/>
      <c r="H74" s="365"/>
      <c r="I74" s="366"/>
      <c r="J74" s="365"/>
      <c r="K74" s="365"/>
    </row>
    <row r="75" spans="2:11" ht="14.25" customHeight="1">
      <c r="B75" s="364"/>
      <c r="C75" s="364"/>
      <c r="D75" s="363" t="s">
        <v>254</v>
      </c>
      <c r="E75" s="359"/>
      <c r="F75" s="362" t="s">
        <v>253</v>
      </c>
      <c r="G75" s="361">
        <v>49</v>
      </c>
      <c r="H75" s="361"/>
      <c r="I75" s="360" t="s">
        <v>252</v>
      </c>
      <c r="J75" s="359"/>
      <c r="K75" s="358" t="s">
        <v>316</v>
      </c>
    </row>
    <row r="76" spans="2:11" ht="13.5" customHeight="1">
      <c r="B76" s="364"/>
      <c r="C76" s="364"/>
      <c r="D76" s="363" t="s">
        <v>245</v>
      </c>
      <c r="E76" s="359"/>
      <c r="F76" s="362" t="s">
        <v>244</v>
      </c>
      <c r="G76" s="361">
        <v>63</v>
      </c>
      <c r="H76" s="361"/>
      <c r="I76" s="360" t="s">
        <v>243</v>
      </c>
      <c r="J76" s="359"/>
      <c r="K76" s="358" t="s">
        <v>316</v>
      </c>
    </row>
  </sheetData>
  <sheetProtection/>
  <mergeCells count="6">
    <mergeCell ref="B9:K9"/>
    <mergeCell ref="D8:E8"/>
    <mergeCell ref="I8:J8"/>
    <mergeCell ref="A2:I3"/>
    <mergeCell ref="A6:D6"/>
    <mergeCell ref="E6:K6"/>
  </mergeCells>
  <printOptions/>
  <pageMargins left="0.7874015748031497" right="0.15748031496062992" top="0.15748031496062992" bottom="0.7874015748031497" header="0.15748031496062992" footer="0.1968503937007874"/>
  <pageSetup orientation="portrait" paperSize="9"/>
  <headerFooter alignWithMargins="0">
    <oddFooter xml:space="preserve">&amp;L&amp;C&amp;"Arial"&amp;8 DUBNICKÁ DÍLNA,  ateliér krajinářské architektury 
ing. Petr Ondruška, Lichnov-Dubnice 35, kanc. Opava Krnovská 75e 
&amp;7 777.301.506  petr@ondruska.cz &amp;R&amp;"Arial"&amp;8 1/1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kotas</cp:lastModifiedBy>
  <dcterms:created xsi:type="dcterms:W3CDTF">2014-11-05T13:54:32Z</dcterms:created>
  <dcterms:modified xsi:type="dcterms:W3CDTF">2014-11-26T13:00:07Z</dcterms:modified>
  <cp:category/>
  <cp:version/>
  <cp:contentType/>
  <cp:contentStatus/>
</cp:coreProperties>
</file>