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2"/>
  </bookViews>
  <sheets>
    <sheet name="Rekapitulace stavby" sheetId="1" r:id="rId1"/>
    <sheet name="SO 01 - Zpevněné plochy" sheetId="2" r:id="rId2"/>
    <sheet name="SO 03 - Odvodnění" sheetId="3" r:id="rId3"/>
  </sheets>
  <definedNames/>
  <calcPr fullCalcOnLoad="1"/>
</workbook>
</file>

<file path=xl/sharedStrings.xml><?xml version="1.0" encoding="utf-8"?>
<sst xmlns="http://schemas.openxmlformats.org/spreadsheetml/2006/main" count="4944" uniqueCount="931">
  <si>
    <t>Export VZ</t>
  </si>
  <si>
    <t>List obsahuje:</t>
  </si>
  <si>
    <t>3.0</t>
  </si>
  <si>
    <t>ODOM</t>
  </si>
  <si>
    <t>False</t>
  </si>
  <si>
    <t>{D679CFCC-A2E1-48F6-9A59-7BFD6A5DE9E9}</t>
  </si>
  <si>
    <t>&gt;&gt;  skryté sloupce  &lt;&lt;</t>
  </si>
  <si>
    <t>0.01</t>
  </si>
  <si>
    <t>21</t>
  </si>
  <si>
    <t>15</t>
  </si>
  <si>
    <t>REKAPITULACE STAVBY</t>
  </si>
  <si>
    <t>v ---  níže se nacházejí doplnkové a pomocné údaje k sestavám  --- v</t>
  </si>
  <si>
    <t>Návod na vyplnění</t>
  </si>
  <si>
    <t>0.001</t>
  </si>
  <si>
    <t>Kód:</t>
  </si>
  <si>
    <t>12372</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</si>
  <si>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</si>
  <si>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</si>
  <si>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Urnový háj</t>
  </si>
  <si>
    <t>0.1</t>
  </si>
  <si>
    <t>KSO:</t>
  </si>
  <si>
    <t>CC-CZ:</t>
  </si>
  <si>
    <t>1</t>
  </si>
  <si>
    <t>Místo:</t>
  </si>
  <si>
    <t>Krnov</t>
  </si>
  <si>
    <t>Datum:</t>
  </si>
  <si>
    <t>08.01.2014</t>
  </si>
  <si>
    <t>10</t>
  </si>
  <si>
    <t>100</t>
  </si>
  <si>
    <t>Zadavatel:</t>
  </si>
  <si>
    <t>IČ:</t>
  </si>
  <si>
    <t>Město Krnov</t>
  </si>
  <si>
    <t>DIČ:</t>
  </si>
  <si>
    <t>Uchazeč:</t>
  </si>
  <si>
    <t>Vyplň údaj</t>
  </si>
  <si>
    <t>Projektant:</t>
  </si>
  <si>
    <t>47976250</t>
  </si>
  <si>
    <t>Lesprojekt Krnov, s.r.o.</t>
  </si>
  <si>
    <t>True</t>
  </si>
  <si>
    <t>Poznámka:</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</si>
  <si>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</si>
  <si>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</si>
  <si>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</si>
  <si>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</si>
  <si>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</si>
  <si>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</si>
  <si>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</si>
  <si>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</si>
  <si>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</si>
  <si>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</si>
  <si>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</si>
  <si>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</si>
  <si>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</si>
  <si>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</si>
  <si>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</si>
  <si>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</si>
  <si>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</si>
  <si>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</si>
  <si>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</si>
  <si>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</si>
  <si>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</si>
  <si>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</si>
  <si>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</si>
  <si>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</si>
  <si>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</si>
  <si>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</si>
  <si>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</si>
  <si>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</si>
  <si>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</si>
  <si>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</si>
  <si>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</si>
  <si>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</si>
  <si>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</si>
  <si>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</si>
  <si>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</si>
  <si>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</si>
  <si>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</si>
  <si>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</si>
  <si>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SO 01</t>
  </si>
  <si>
    <t>Zpevněné plochy</t>
  </si>
  <si>
    <t>STA</t>
  </si>
  <si>
    <t>{F517509E-0521-4C9D-A59F-7E66C09EC6A2}</t>
  </si>
  <si>
    <t>2</t>
  </si>
  <si>
    <t>SO 03</t>
  </si>
  <si>
    <t>Odvodnění</t>
  </si>
  <si>
    <t>{316BF997-8E2C-48DA-8615-C16A82389DA2}</t>
  </si>
  <si>
    <t>Zpět na list:</t>
  </si>
  <si>
    <t>Bednění</t>
  </si>
  <si>
    <t xml:space="preserve"> </t>
  </si>
  <si>
    <t>19.584</t>
  </si>
  <si>
    <t>Nátěr_panelu</t>
  </si>
  <si>
    <t>m2</t>
  </si>
  <si>
    <t>39.28</t>
  </si>
  <si>
    <t>KRYCÍ LIST SOUPISU</t>
  </si>
  <si>
    <t>Odvoz</t>
  </si>
  <si>
    <t>561.636</t>
  </si>
  <si>
    <t>výkop</t>
  </si>
  <si>
    <t>593.096</t>
  </si>
  <si>
    <t>výkop_3</t>
  </si>
  <si>
    <t>474.477</t>
  </si>
  <si>
    <t>výkop_4</t>
  </si>
  <si>
    <t>118.619</t>
  </si>
  <si>
    <t>Objekt:</t>
  </si>
  <si>
    <t>Zásyp</t>
  </si>
  <si>
    <t>31.46</t>
  </si>
  <si>
    <t>SO 01 - Zpevněné plochy</t>
  </si>
  <si>
    <t>REKAPITULACE ČLENĚNÍ SOUPISU PRACÍ</t>
  </si>
  <si>
    <t>Kód dílu - Popis</t>
  </si>
  <si>
    <t>Cena celkem [CZK]</t>
  </si>
  <si>
    <t>Náklady soupisu celkem</t>
  </si>
  <si>
    <t>-1</t>
  </si>
  <si>
    <t>HSV - Práce a dodávky HSV</t>
  </si>
  <si>
    <t xml:space="preserve">    1 - Zemní práce</t>
  </si>
  <si>
    <t xml:space="preserve">    2 - Zakládání</t>
  </si>
  <si>
    <t xml:space="preserve">    5 - Komunikace</t>
  </si>
  <si>
    <t xml:space="preserve">    9 - Ostatní konstrukce a práce-bourání</t>
  </si>
  <si>
    <t xml:space="preserve">    998 - Přesun hmot</t>
  </si>
  <si>
    <t>PSV - Práce a dodávky PSV</t>
  </si>
  <si>
    <t xml:space="preserve">    711 - Izolace proti vodě, vlhkosti a plynům</t>
  </si>
  <si>
    <t>VRN - Vedlejší rozpočtové náklady</t>
  </si>
  <si>
    <t>SOUPIS PRACÍ</t>
  </si>
  <si>
    <t>PČ</t>
  </si>
  <si>
    <t>Popis</t>
  </si>
  <si>
    <t>MJ</t>
  </si>
  <si>
    <t>Množství</t>
  </si>
  <si>
    <t>J.cena [CZK]</t>
  </si>
  <si>
    <t>Cena celkem
[CZK]</t>
  </si>
  <si>
    <t>Cenová soustava</t>
  </si>
  <si>
    <t>Poznámka</t>
  </si>
  <si>
    <t>J. Nh [h]</t>
  </si>
  <si>
    <t>Nh celkem [h]</t>
  </si>
  <si>
    <t>J. hmotnost
[t]</t>
  </si>
  <si>
    <t>Hmotnost
celkem [t]</t>
  </si>
  <si>
    <t>J. suť [t]</t>
  </si>
  <si>
    <t>Suť Celkem [t]</t>
  </si>
  <si>
    <t>HSV</t>
  </si>
  <si>
    <t>Práce a dodávky HSV</t>
  </si>
  <si>
    <t>ROZPOCET</t>
  </si>
  <si>
    <t>Zemní práce</t>
  </si>
  <si>
    <t>K</t>
  </si>
  <si>
    <t>111201101</t>
  </si>
  <si>
    <t>Odstranění křovin a stromů průměru kmene do 100 mm i s kořeny z celkové plochy do 1000 m2</t>
  </si>
  <si>
    <t>CS ÚRS 2013 01</t>
  </si>
  <si>
    <t>4</t>
  </si>
  <si>
    <t>1781691771</t>
  </si>
  <si>
    <t>PP</t>
  </si>
  <si>
    <t>Odstranění křovin a stromů s odstraněním kořenů průměru kmene do 100 mm do sklonu terénu 1 : 5, při celkové ploše do 1 000 m2</t>
  </si>
  <si>
    <t>PSC</t>
  </si>
  <si>
    <t xml:space="preserve">Poznámka k souboru cen:
1. Cenu -1104 lze použít jestliže se odstranění stromů a křovin neprovádí na holo. 2. Cena -1101 je určena i pro:     a) odstraňování křovin a stromů o průměru kmene do 100 mm z ploch, jejichž celková výměra je         větší než 1 000 m2 při sklonu terénu strmějším než 1 : 5;     b) LTM při jakékoliv celkové ploše jednotlivě přes 30 m2. 3. V ceně jsou započteny i náklady na případné nutné odklizení křovin a stromů na hromady na     vzdálenost do 50 m nebo naložení na dopravní prostředek. 4. Průměr kmenů stromů (křovin) se měří 0,15 m nad přilehlým terénem. 5. Množství jednotek se určí samostatně za každý objekt v m2 plochy rovné součtu půdorysných ploch     omezených obalovými křivkami korun jednotlivých stromů a křovin, popř. skupin stromů a křovin,     jejichž koruny se půdorysně překrývají. Jestliže by byl zmíněný součet ploch větší než půdorysná     plocha staveniště, počítá se pouze s plochou staveniště. </t>
  </si>
  <si>
    <t>VV</t>
  </si>
  <si>
    <t>"Odstranění keřů z prostoru stavby"</t>
  </si>
  <si>
    <t>45</t>
  </si>
  <si>
    <t>111201401</t>
  </si>
  <si>
    <t>Spálení křovin a stromů průměru kmene do 100 mm</t>
  </si>
  <si>
    <t>98568368</t>
  </si>
  <si>
    <t>Spálení odstraněných křovin a stromů na hromadách průměru kmene do 100 mm pro jakoukoliv plochu</t>
  </si>
  <si>
    <t xml:space="preserve">Poznámka k souboru cen:
1. V ceně jsou započteny i náklady snesení křovin na hromady, přihrnování, očištění spáleniště,     uložení popela a zbytků na hromadu. 2. V ceně nejsou započteny náklady na popř. nutné použití kropícího vozu, tyto se oceňují     samostatně. 3. Množství jednotek se určí samostatně za každý objekt v m2 půdorysné plochy, z níž byly křoviny a     stromy shromážděny. </t>
  </si>
  <si>
    <t>3</t>
  </si>
  <si>
    <t>112101102</t>
  </si>
  <si>
    <t>Kácení stromů listnatých D kmene do 500 mm</t>
  </si>
  <si>
    <t>kus</t>
  </si>
  <si>
    <t>-1605017129</t>
  </si>
  <si>
    <t>Kácení stromů s odřezáním kmene a s odvětvením listnatých, průměru kmene přes 300 do 500 mm</t>
  </si>
  <si>
    <t xml:space="preserve">Poznámka k souboru cen:
1. Ceny lze použít i pro odstranění stromů ze sesuté zeminy, vývratů a polomů. 2. V ceně jsou započteny i náklady na případné nutné odklizení kmene a větví odděleně na vzdálenost     do 50 m nebo s naložením na dopravní prostředek. 3. Průměr kmene se měří v místě řezu. 4. Ceny nelze užít v případě, kdy je nutné odstraňování stromu po částech; tyto práce lze oceňovat     příslušnými cenami katalogu 823-1 Plochy a úprava území. 5. Počet stromů při kácení souvislého lesního porostu lze určit podle tabulky uvedené v příloze č. 2. </t>
  </si>
  <si>
    <t>"Odstranění stromů ovocných - 2ks"</t>
  </si>
  <si>
    <t>112201101</t>
  </si>
  <si>
    <t>Odstranění pařezů D do 300 mm</t>
  </si>
  <si>
    <t>783150372</t>
  </si>
  <si>
    <t>Odstranění pařezů s jejich vykopáním, vytrháním nebo odstřelením, s přesekáním kořenů průměru přes 100 do 300 mm</t>
  </si>
  <si>
    <t xml:space="preserve">Poznámka k souboru cen:
1. Ceny lze použít i pro odstranění pařezů ze sesuté zeminy, vývratů a polomů. 2. V ceně jsou započteny i náklady na případné nutné odklizení pařezů na hromady na vzdálenost do     50 m nebo naložení na dopravní prostředek. 3. Mají-li se odstraňovat pařezy z pokáceného souvislého lesního porostu, lze počet pařezů stanovit     s přihlédnutím k tabulce v příloze č. 1. 4. Zásyp jam po pařezech se oceňuje cenami souboru cen 174 20-12 této části katalogu. 5. Průměr pařezu se měří v místě řezu kmene na základě dvojího na sebe kolmého měření a následného     zprůměrování naměřených hodnot. </t>
  </si>
  <si>
    <t>5</t>
  </si>
  <si>
    <t>113202111</t>
  </si>
  <si>
    <t>Vytrhání obrub krajníků obrubníků stojatých</t>
  </si>
  <si>
    <t>m</t>
  </si>
  <si>
    <t>2079165102</t>
  </si>
  <si>
    <t>Vytrhání obrub s vybouráním lože, s přemístěním hmot na skládku na vzdálenost do 3 m nebo s naložením na dopravní prostředek z krajníků nebo obrubníků stojatých</t>
  </si>
  <si>
    <t xml:space="preserve">Poznámka k souboru cen:
1. Ceny jsou určeny:     a) pro vytrhání obrub, obrubníků nebo krajníků jakéhokoliv druhu a velikosti uložených v         jakémkoliv loži popř. i s opěrami a vyspárovaných jakýmkoliv materiálem,     b) pro obruby z dlažebních kostek uložených v jedné řadě. 2. V cenách nejsou započteny náklady na popř. nutné očištění:     a) vytrhaných obrubníků nebo krajníků, které se oceňuje cenami souboru cen 979 0 . - . .         Očištění vybouraných obrubníků, krajníků, desek nebo dílců části C 01 tohoto ceníku,     b) vytrhaných dlažebních kostek, které se oceňují cenami souboru cen 979 07-11 Očištění         vybouraných dlažebních kostek části C 01 tohoto ceníku. 3. Vytrhání obrub ze dvou řad kostek se oceňuje jako dvojnásobné množství vytrhání obrub z jedné     řady kostek. 4. Přemístění vybouraných obrub, krajníků nebo dlažebních kostek včetně materiálu z lože a spár na     vzdálenost přes 3 m se oceňuje cenami souborů cen 997 22-1 Vodorovná doprava suti a vybouraných     hmot. </t>
  </si>
  <si>
    <t>"Vytrhání obrub - napojení nové přístupové komunikace</t>
  </si>
  <si>
    <t>na ulici Čs. Armády."</t>
  </si>
  <si>
    <t>12</t>
  </si>
  <si>
    <t>6</t>
  </si>
  <si>
    <t>121101101</t>
  </si>
  <si>
    <t>Sejmutí ornice s přemístěním na vzdálenost do 50 m</t>
  </si>
  <si>
    <t>m3</t>
  </si>
  <si>
    <t>-1316881409</t>
  </si>
  <si>
    <t>Sejmutí ornice nebo lesní půdy s vodorovným přemístěním na hromady v místě upotřebení nebo na dočasné či trvalé skládky se složením, na vzdálenost do 50 m</t>
  </si>
  <si>
    <t xml:space="preserve">Poznámka k souboru cen:
1. V cenách jsou započteny i náklady na příp. nutné naložení sejmuté ornice na dopravní prostředek. 2. V cenách nejsou započteny náklady na odstranění nevhodných přimísenin (kamenů, kořenů apod.);     tyto práce se ocení individuálně. 3. Množství ornice odebírané ze skládek se do objemu vykopávek pro volbu cen podle množství     nezapočítává. Ceny souboru cen 122 . 0-11 Odkopávky a prokopávky nezapažené, se volí pro ornici     odebíranou z projektovaných dočasných skládek;     a) na staveništi podle součtu objemu ze všech skládek,     b) mimo staveniště podle objemu každé skládky zvlášť. 4. Uložení ornice na skládky se oceňuje podle ustanovení v poznámkách č. 1 a 2 k ceně 171 20-1201     Uložení sypaniny na skládky. Složení ornice na hromady v místě upotřebení se neoceňuje. 5. Odebírá-li se ornice z projektované dočasné skládky, oceňuje se její naložení a přemístění podle     čl. 3172 Všeobecných podmínek tohoto katalogu. 6. Přemísťuje-li se ornice na vzdálenost větší něž 250 m, vzdálenost 50 m se pro určení vzdálenosti     vodorovného přemístění neodečítá a ocení se sejmutí a přemístění bez ohledu na ustanovení pozn. č.     1 takto:     a) sejmutí ornice na vzdálenost 50m cenou 121 10-1101;     b) naložení příslušnou cenou souboru cen 167 10- . .     c) vodorovné přemístění cenami souboru cen 162 . 0- . . Vodorovné přemístění výkopku. 7. Sejmutí podorničí se oceňuje cenami odkopávek s přihlédnutím k ustanovení čl. 3112 Všeobecných     podmínek tohoto katalogu. </t>
  </si>
  <si>
    <t>"Odhumusování tl. 100 mm"</t>
  </si>
  <si>
    <t>215*0,1</t>
  </si>
  <si>
    <t>7</t>
  </si>
  <si>
    <t>122201102</t>
  </si>
  <si>
    <t>Odkopávky a prokopávky nezapažené v hornině tř. 3 objem do 1000 m3</t>
  </si>
  <si>
    <t>1544756467</t>
  </si>
  <si>
    <t>Odkopávky a prokopávky nezapažené s přehozením výkopku na vzdálenost do 3 m nebo s naložením na dopravní prostředek v hornině tř. 3 přes 100 do 1 000 m3</t>
  </si>
  <si>
    <t xml:space="preserve">Poznámka k souboru cen:
1. Odkopávky a prokopávky v roubených prostorech se oceňují podle čl. 3116 Všeobec- ných podmínek     tohoto katalogu. 2. Odkopávky a prokopávky ve stržích při lesnicko-technických melioracích (LTM) se oceňují cenami     do 100 m3 pro jakýkoliv skutečný objem výkopu; ostatní odkopávky a prokopávky při LTM se oceňují     při jakémkoliv objemu výkopu přes 100 m3 cenami přes 100 do 1 000 m3. 3. Ceny lze použít i pro vykopávky odpadových jam. 4. Ceny lze použít i pro sejmutí podorničí. Přitom se přihlíží k ustanovení čl. 3112 Všeobecných     podmínek tohoto katalogu. </t>
  </si>
  <si>
    <t>"Odkopávky pro zřízení jednotlivých konstrukcí"</t>
  </si>
  <si>
    <t>"plocha výkopu x průměrná hloubka výkopu"</t>
  </si>
  <si>
    <t>"Chodník 1"</t>
  </si>
  <si>
    <t>0,42*256,8</t>
  </si>
  <si>
    <t>"Chodník 2"</t>
  </si>
  <si>
    <t>69,102*0,45</t>
  </si>
  <si>
    <t>"Chodník 3"</t>
  </si>
  <si>
    <t>20,009*0,35</t>
  </si>
  <si>
    <t>"Chodník 4"</t>
  </si>
  <si>
    <t>24,718*0,35</t>
  </si>
  <si>
    <t>"Parkovací plocha"</t>
  </si>
  <si>
    <t>244,20*0,62</t>
  </si>
  <si>
    <t>"přístupová komunikace"</t>
  </si>
  <si>
    <t>0,80*338,42</t>
  </si>
  <si>
    <t>"Zemní práce kolem pomníku"</t>
  </si>
  <si>
    <t>54,5*0,3</t>
  </si>
  <si>
    <t>Součet</t>
  </si>
  <si>
    <t>"Hornina 3 - 80%"výkop*0,8</t>
  </si>
  <si>
    <t>8</t>
  </si>
  <si>
    <t>122201109</t>
  </si>
  <si>
    <t>Příplatek za lepivost u odkopávek v hornině tř. 1 až 3</t>
  </si>
  <si>
    <t>-1141098894</t>
  </si>
  <si>
    <t>Odkopávky a prokopávky nezapažené s přehozením výkopku na vzdálenost do 3 m nebo s naložením na dopravní prostředek v hornině tř. 3 Příplatek k cenám za lepivost horniny tř. 3</t>
  </si>
  <si>
    <t>"příplatek 20%"</t>
  </si>
  <si>
    <t>výkop_3*0,2</t>
  </si>
  <si>
    <t>9</t>
  </si>
  <si>
    <t>122301102</t>
  </si>
  <si>
    <t>Odkopávky a prokopávky nezapažené v hornině tř. 4 objem do 1000 m3</t>
  </si>
  <si>
    <t>1563043007</t>
  </si>
  <si>
    <t>Odkopávky a prokopávky nezapažené s přehozením výkopku na vzdálenost do 3 m nebo s naložením na dopravní prostředek v hornině tř. 4 přes 100 do 1 000 m3</t>
  </si>
  <si>
    <t>"Výkop v hornině 4 - 20%"</t>
  </si>
  <si>
    <t>výkop*0,2</t>
  </si>
  <si>
    <t>122301109</t>
  </si>
  <si>
    <t>Příplatek za lepivost u odkopávek nezapažených v hornině tř. 4</t>
  </si>
  <si>
    <t>1927533793</t>
  </si>
  <si>
    <t>Odkopávky a prokopávky nezapažené s přehozením výkopku na vzdálenost do 3 m nebo s naložením na dopravní prostředek v hornině tř. 4 Příplatek k cenám za lepivost horniny tř. 4</t>
  </si>
  <si>
    <t>"příplatek 20 %"</t>
  </si>
  <si>
    <t>výkop_4*0,2</t>
  </si>
  <si>
    <t>11</t>
  </si>
  <si>
    <t>162201102</t>
  </si>
  <si>
    <t>Vodorovné přemístění do 50 m výkopku/sypaniny z horniny tř. 1 až 4</t>
  </si>
  <si>
    <t>1787530849</t>
  </si>
  <si>
    <t>Vodorovné přemístění výkopku nebo sypaniny po suchu na obvyklém dopravním prostředku, bez naložení výkopku, avšak se složením bez rozhrnutí z horniny tř. 1 až 4 na vzdálenost přes 20 do 50 m</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</si>
  <si>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20-1201Uložení sypaniny na skládky. 4. Je-li na dopravní dráze pro vodorovné přemístění nějaká překážka, pro kterou je nutno překládat     výkopek z jednoho obvyklého dopravního prostředku na jiný obvyklý doprav- 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</si>
  <si>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"Rozvoz ornice k ohumusování svahů"</t>
  </si>
  <si>
    <t>"Předpokládá se ohumuosvání svahů kolem chdoníku, parkoviště a přístupové komunikace"</t>
  </si>
  <si>
    <t>"Dále bude ohumusována plocha stávající přístupové komunikace, před urnovým hájem (uježděná cesta)</t>
  </si>
  <si>
    <t>"tl.  ohumusování 100 mm"</t>
  </si>
  <si>
    <t>21,5</t>
  </si>
  <si>
    <t>162201402</t>
  </si>
  <si>
    <t>Vodorovné přemístění větví stromů listnatých do 1 km D kmene do 500 mm</t>
  </si>
  <si>
    <t>-558489575</t>
  </si>
  <si>
    <t>Vodorovné přemístění větví, kmenů nebo pařezů s naložením, složením a dopravou do 1000 m větví stromů listnatých, průměru kmene přes 300 do 500 mm</t>
  </si>
  <si>
    <t xml:space="preserve">Poznámka k souboru cen:
1. Průměr kmene i pařezu se měří v místě řezu. 2. Měrná jednotka je 1 strom. </t>
  </si>
  <si>
    <t>13</t>
  </si>
  <si>
    <t>162201411</t>
  </si>
  <si>
    <t>Vodorovné přemístění kmenů stromů listnatých do 1 km D kmene do 300 mm</t>
  </si>
  <si>
    <t>663438521</t>
  </si>
  <si>
    <t>Vodorovné přemístění větví, kmenů nebo pařezů s naložením, složením a dopravou do 1000 m kmenů stromů listnatých, průměru přes 100 do 300 mm</t>
  </si>
  <si>
    <t>14</t>
  </si>
  <si>
    <t>162201422</t>
  </si>
  <si>
    <t>Vodorovné přemístění pařezů do 1 km D do 500 mm</t>
  </si>
  <si>
    <t>1910623522</t>
  </si>
  <si>
    <t>Vodorovné přemístění větví, kmenů nebo pařezů s naložením, složením a dopravou do 1000 m pařezů kmenů, průměru přes 300 do 500 mm</t>
  </si>
  <si>
    <t>162601101</t>
  </si>
  <si>
    <t>Vodorovné přemístění do 4000 m výkopku/sypaniny z horniny tř. 1 až 4</t>
  </si>
  <si>
    <t>-1086925150</t>
  </si>
  <si>
    <t>Vodorovné přemístění výkopku nebo sypaniny po suchu na obvyklém dopravním prostředku, bez naložení výkopku, avšak se složením bez rozhrnutí z horniny tř. 1 až 4 na vzdálenost přes 3 000 do 4 000 m</t>
  </si>
  <si>
    <t>"Vodorovné přemístění výkopku na skládku"</t>
  </si>
  <si>
    <t>výkop-Zásyp</t>
  </si>
  <si>
    <t>16</t>
  </si>
  <si>
    <t>167101101</t>
  </si>
  <si>
    <t>Nakládání výkopku z hornin tř. 1 až 4 do 100 m3</t>
  </si>
  <si>
    <t>-1713312287</t>
  </si>
  <si>
    <t>Nakládání, skládání a překládání neulehlého výkopku nebo sypaniny nakládání, množství do 100 m3, z hornin tř. 1 až 4</t>
  </si>
  <si>
    <t xml:space="preserve">Poznámka k souboru cen:
1. Ceny -1101, -1151, -1102, -1152, -1103, -1153, jsou určeny pro nakládání, skládání a překládání     na obvyklý nebo z obvyklého dopravního prostředku. Pro nakládání z lodi nebo na loď jsou určeny     ceny -1105 a -1155. 2. Ceny -1105 a -1155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 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3. Množství měrných jednotek se určí v rostlém stavu horniny. </t>
  </si>
  <si>
    <t>"Naložení ornice z dočasného uložistě na parcele č.2238"</t>
  </si>
  <si>
    <t>17</t>
  </si>
  <si>
    <t>171101101</t>
  </si>
  <si>
    <t>Uložení sypaniny z hornin soudržných do násypů zhutněných na 95 % PS</t>
  </si>
  <si>
    <t>-392976893</t>
  </si>
  <si>
    <t>Uložení sypaniny do násypů s rozprostřením sypaniny ve vrstvách a s hrubým urovnáním zhutněných s uzavřením povrchu násypu z hornin soudržných s předepsanou mírou zhutnění v procentech výsledků zkoušek Proctor-Standard (dále jen PS) na 95 % PS</t>
  </si>
  <si>
    <t xml:space="preserve">Poznámka k souboru cen:
1. Ceny lze použít i pro sypaniny odebírané z hald, pro hlušinu apod. 2. Cenu 20-1101 lze použít i pro:     a) rozprostření zbylého výkopu na místě po zásypu jam a rýh pro podzemní vedení a zářezů pro         podzemní vedení; toto množství se určí v m3 uloženého výkopku, měřeného v rostlém stavu,     b) uložení výkopku do násypů pod vodou. 3. Ceny lze použít i pro uložení sypaniny s předepsaným zhutněním na trvalé skládky, do koryt     vodotečí a do prohlubní terénu. 4. Cenu 10-1131 lze použít i pro  ukládání sypaniny z hornin nesoudržných i soudržných společně bez     možnosti jejich roztřídění. 5. Ceny -1121 a -1131 lze použít jen tehdy, jestliže objem násypů, oceňovaných těmito cenami,     měřený podle ustanovení čl. 3571 Všeobecných podmínek katalogu nepřesáhne 100 000 m3na objektu.     Násypy, jejichž součet objemů přesáhne 100 000 m3 na objektu, se ocení individuálně. 6. Ceny jsou určeny pro míru zhutnění určenou projektem:     a) pro ceny  -1101 až -1105 v % výsledku zkoušky PS,     b) pro ceny -1111 a -1112 relativní ulehlostí I(d),     c) pro ceny  -1121 a -1131 stanovením technologie. 7. Ceny nelze použít:     a) pro uložení sypaniny do hrází; uložení netříděné sypaniny do hrází se oceňuje cenami souboru         cen 171 uložení netříděných sypanin do hrází části A 03, případně cenovými normativy podle části A         31,     b) pro uložení sypaniny do ochranných valů nebo těch jejich částí, jejichž šířka je menší než 3         m. Toto uložení se oceňuje cenami souboru cen 175 10-11 Obsyp objektů. 8. Cena 20-1101 neplatí pro uložení výkopku nebo ornice při vykopávkách pro podzemní vedení podél     hrany výkopu, z něhož byl výkopek získán a to ani tehdy, jestliže se výkopek po vyhození z     výkopiště na povrch území ještě dále přemísťuje na hromady  . podél výkopu. 9. Horninami soudržnými se rozumějí takové horniny, u nichž zdrojem pevnosti jsou molekulární a     chemické vazby mezi částicemi horniny. Jde o horniny, které jsou schopny plastických deformací. 10. Horninami nesoudržnými se rozumějí horniny, u nichž hlavním zdrojem pevnosti ve smyku je pouze     tření mezi jednotlivými oddělenými pevnými částicemi horniny. 11. Horninami sypkými se rozumějí horniny III. skupiny podle ČSN 72 1002 se zrnem do 125 mm.     Množství zrn velikosti přes 125 mm může být nejvýše 5 % objemu. 12. Horninami kamenitými se rozumějí nestmelené úlomkovité horniny skalní a sypké se zrny přes 125     mm. Množství zrn velikosti přes 125 mm musí být vyšší než 5 % objemu. 13. Ceny pro uložení soudržných hornin lze použít, jestliže jejich přirozená vlhkost při ukládání     do násypu není vyšší než 2 % optimální vlhkosti dle zkoušky PS na neredukovaný materiál. Je-li     vlhkost při ukládání sypaniny do násypu vyšší, ocení se uložení sypaniny individuálně. 14. Zajišťuje-li se předepsané zhutnění násypu přesypáním podle čl. 120 ČSN 73 3050, ocení se     odstranění přesypané části cenami 122 . 0-71 Odkopávky nebo prokopávky při pozemkových úpravách </t>
  </si>
  <si>
    <t>"uložení vhodné zeminy z výkopku do násypu a</t>
  </si>
  <si>
    <t>její využití k zasypání a dorovnání terénu kolem chodníku č.1</t>
  </si>
  <si>
    <t>a kolem objektů"</t>
  </si>
  <si>
    <t>31,46</t>
  </si>
  <si>
    <t>18</t>
  </si>
  <si>
    <t>171201201</t>
  </si>
  <si>
    <t>Uložení sypaniny na skládky</t>
  </si>
  <si>
    <t>2019952924</t>
  </si>
  <si>
    <t xml:space="preserve">Poznámka k souboru cen:
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 ceně -1201 jsou započteny i náklady na rozprostření sypaniny ve vrstvách s hrubým urovnáním na     skládce. 4. V ceně -1201 nejsou započteny náklady na získání skládek ani na poplatky za skládku. 5. Množství jednotek uložení výkopku (sypaniny) se určí v m3 uloženého výkopku (sypaniny),v rostlém     stavu zpravidla ve výkopišti. 6. Cenu -1211 lze po dohodě upravit. </t>
  </si>
  <si>
    <t>19</t>
  </si>
  <si>
    <t>171201211</t>
  </si>
  <si>
    <t>Poplatek za uložení odpadu ze sypaniny na skládce (skládkovné)</t>
  </si>
  <si>
    <t>t</t>
  </si>
  <si>
    <t>600331365</t>
  </si>
  <si>
    <t>Uložení sypaniny poplatek za uložení sypaniny na skládce ( skládkovné )</t>
  </si>
  <si>
    <t>Odvoz*1,8</t>
  </si>
  <si>
    <t>20</t>
  </si>
  <si>
    <t>174101103</t>
  </si>
  <si>
    <t>Zásyp zářezů pro podzemní vedení sypaninou se zhutněním</t>
  </si>
  <si>
    <t>-1896688333</t>
  </si>
  <si>
    <t>Zásyp sypaninou z jakékoliv horniny s uložením výkopku ve vrstvách se zhutněním zářezů se šikmými stěnami pro podzemní vedení a kolem objektů zřízených v těchto zářezech</t>
  </si>
  <si>
    <t xml:space="preserve">Poznámka k souboru cen: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</si>
  <si>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"Zásyp drenáže přístupové komunikace"</t>
  </si>
  <si>
    <t>67*0,275</t>
  </si>
  <si>
    <t>M</t>
  </si>
  <si>
    <t>583438720</t>
  </si>
  <si>
    <t>kamenivo drcené hrubé frakce 8-16</t>
  </si>
  <si>
    <t>-116493910</t>
  </si>
  <si>
    <t>kamenivo přírodní drcené hutné pro stavební účely PDK (drobné, hrubé a štěrkodrť) kamenivo drcené hrubé d&gt;=2 a D&lt;=45 mm (ČSN EN 13043 ) d&gt;=2 a D&gt;=4 mm (ČSN EN 12620, ČSN EN 13139 ) d&gt;=1 a D&gt;=2 mm (ČSN EN 13242) frakce   8-16</t>
  </si>
  <si>
    <t>18.425*1.8 'Přepočtené koeficientem množství</t>
  </si>
  <si>
    <t>22</t>
  </si>
  <si>
    <t>181102302</t>
  </si>
  <si>
    <t>Úprava pláně v zářezech se zhutněním</t>
  </si>
  <si>
    <t>920432114</t>
  </si>
  <si>
    <t>Úprava pláně na stavbách dálnic v zářezech mimo skalních se zhutněním</t>
  </si>
  <si>
    <t xml:space="preserve">Poznámka k souboru cen:
1. Ceny se zhutněním jsou určeny pro všechny míry zhutnění. 2. Ceny 10-2301, 10-2302, 20-2301 a 20-2305 jsou určeny pro urovnání nově zřizovaných ploch     vodorovných nebo ve sklonu do 1:5 pod zpevnění ploch jakéhokoliv druhu, pod humusování, drnování a     dále předepíše-li projekt urovnání pláně z jiného důvodu. 3. Cena 10-2303 je určena pro vyplnění sypaninou prohlubní zářezů v horninách 5, 6 a 7. 4. Ceny neplatí pro zhutnění podloží pod násypy; toto zhutnění se oceňuje cenou 215 90-1101     Zhutnění podloží pod násypy. 5. Ceny neplatí pro urovnání lavic (berem) šířky do 3 m přerušujících svahy, pro urovnání dna     příkopů pro jakoukoliv jejich šířku; toto urovnání se oceňuje cenami souboru cen 182 . 0-11     Svahování trvalých svahů do projektovaných profilů A 01 tohoto katalogu. 6. Urovnání ploch ve sklonu přes 1:5 (svahování) se oceňuje cenou 182 20-1101 Svahování trvalých     svahů do projektovaných profilů, části A 01 tohoto katalogu. 7. Vyplnění prohlubní v horninách tř. 5, 6, a 7 betonem nebo stabilizací se oceňuje cenami části A     01 Zřízení konstrukcí katalogu 822-1 Komunikace pozemní a letiště. </t>
  </si>
  <si>
    <t>"Úprava pláně pod tělesem komunikace, chodníků a parkovací plochy"</t>
  </si>
  <si>
    <t>56,8*1,5+31,41*2,2+11,77*1,7+10,5*1,7+10,5*1,7+13,5*1,7+215+245</t>
  </si>
  <si>
    <t>23</t>
  </si>
  <si>
    <t>181301101</t>
  </si>
  <si>
    <t>Rozprostření ornice tl vrstvy do 100 mm pl do 500 m2 v rovině nebo ve svahu do 1:5</t>
  </si>
  <si>
    <t>856696225</t>
  </si>
  <si>
    <t>Rozprostření a urovnání ornice v rovině nebo ve svahu sklonu do 1 : 5 při souvislé ploše do 500 m2, tl. vrstvy do 100 mm</t>
  </si>
  <si>
    <t xml:space="preserve">Poznámka k souboru cen:
1. V ceně jsou započteny i náklady na případné nutné přemístění hromad nebo dočasných skládek na     místo spotřeby ze vzdálenosti do 30 m. 2. V ceně nejsou započteny náklady na získání ornice; toto získání se oceňuje cenami souboru cen     121 10-11 Sejmutí ornice. 3. Případné nakládání ornice, v souvislosti s pozn. č. 3 se oceňuje cenami souboru cen 167 10-11     Nakládání, skládání a překládání neulehlého výkopku nebo sypaniny.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 </t>
  </si>
  <si>
    <t>"Předpokládá se ohumuosvání svahů kolem chdoníku, parkoviště, přístupové komunikace a bezpečnostního prostoru kolem pomníku""</t>
  </si>
  <si>
    <t>"Dále bude ohumusována plocha stávající přístupové komunikace, před urnovým hájem (uježděn cesta"</t>
  </si>
  <si>
    <t>215+(1,25*22)</t>
  </si>
  <si>
    <t>24</t>
  </si>
  <si>
    <t>181411121</t>
  </si>
  <si>
    <t>Založení lučního trávníku výsevem plochy do 1000 m2 v rovině a ve svahu do 1:5</t>
  </si>
  <si>
    <t>2087619914</t>
  </si>
  <si>
    <t>Založení trávníku na půdě předem připravené plochy do 1000 m2 výsevem včetně utažení lučního v rovině nebo na svahu do 1:5</t>
  </si>
  <si>
    <t xml:space="preserve">Poznámka k souboru cen:
1. V cenách jsou započteny i náklady na pokosení, naložení a odvoz odpadu do 20 km se složením. 2. V cenách -1161 až -1163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t>
  </si>
  <si>
    <t>P</t>
  </si>
  <si>
    <t>Poznámka k položce:
"Založení trávníků (osetí svahů travní směsi) ohumusovaných ploch"</t>
  </si>
  <si>
    <t>242,5</t>
  </si>
  <si>
    <t>25</t>
  </si>
  <si>
    <t>005724100</t>
  </si>
  <si>
    <t>osivo směs travní parková</t>
  </si>
  <si>
    <t>kg</t>
  </si>
  <si>
    <t>2068313500</t>
  </si>
  <si>
    <t>osiva pícnin směsi travní balení obvykle 25 kg parková</t>
  </si>
  <si>
    <t>242.5*0.015 'Přepočtené koeficientem množství</t>
  </si>
  <si>
    <t>Zakládání</t>
  </si>
  <si>
    <t>26</t>
  </si>
  <si>
    <t>212532111</t>
  </si>
  <si>
    <t>Lože pro trativody z kameniva hrubého drceného frakce 16 až 32 mm</t>
  </si>
  <si>
    <t>66417454</t>
  </si>
  <si>
    <t>Lože pro trativody z kameniva hrubého drceného</t>
  </si>
  <si>
    <t xml:space="preserve">Poznámka k souboru cen:
1. V cenách jsou započteny i náklady na vyčištění dna rýh a na urovnání povrchu lože. 2. V ceně materiálu jsou započteny i náklady na prohození výkopku. </t>
  </si>
  <si>
    <t>"Lože pod trativod přístupové komunikace"</t>
  </si>
  <si>
    <t>"tl. 100 mm, šířka 300 mm"</t>
  </si>
  <si>
    <t>0,035*67</t>
  </si>
  <si>
    <t>27</t>
  </si>
  <si>
    <t>212755214</t>
  </si>
  <si>
    <t>Trativody z drenážních trubek plastových flexibilních D 100 mm bez lože</t>
  </si>
  <si>
    <t>874726483</t>
  </si>
  <si>
    <t>Trativody bez lože z drenážních trubek plastových flexibilních D 100 mm</t>
  </si>
  <si>
    <t xml:space="preserve">Poznámka k souboru cen:
1. Ceny jsou určeny pro uložení drenážních trubek do výkopu bez lože a obsypu. 2. Trativody včetně lože a obsypu trubek se ocení cenami souboru cen 212 75-2 . Trativody     z drenážních trubek katalogu 827-1 Vedení trubní dálková a přípojná – vodovody a kanalizace </t>
  </si>
  <si>
    <t>67</t>
  </si>
  <si>
    <t>28</t>
  </si>
  <si>
    <t>213141111</t>
  </si>
  <si>
    <t>Zřízení vrstvy z geotextilie v rovině nebo ve sklonu do 1:5 š do 3 m</t>
  </si>
  <si>
    <t>764382037</t>
  </si>
  <si>
    <t>Zřízení vrstvy z geotextilie filtrační, separační, odvodňovací, ochranné, výztužné nebo protierozní v rovině nebo ve sklonu do 1:5, šířky do 3 m</t>
  </si>
  <si>
    <t xml:space="preserve">Poznámka k souboru cen:
1. Ceny jsou určeny pro zřízení vrstev na upraveném povrchu. 2. V cenách jsou započteny i náklady na položení a spojení geotextilií včetně přesahů. 3. V cenách nejsou započteny náklady na dodávku geotextilií, která se oceňuje ve specifikaci.     Ztratné včetně přesahů lze stanovit ve výši 15 až 20 %. 4. Ceny -1131 až -1133 lze použít i pro vyvedení geotextilie na svislou konstrukci. </t>
  </si>
  <si>
    <t>"zřízení ochranné a separační vrstvy z geotextil. trativodu</t>
  </si>
  <si>
    <t>přístupové komunikace"</t>
  </si>
  <si>
    <t>(1,98+0,5375)*67</t>
  </si>
  <si>
    <t>29</t>
  </si>
  <si>
    <t>693110140</t>
  </si>
  <si>
    <t>geotextilie 500 g/m2</t>
  </si>
  <si>
    <t>-43305063</t>
  </si>
  <si>
    <t>168,673</t>
  </si>
  <si>
    <t>168.673*1.15 'Přepočtené koeficientem množství</t>
  </si>
  <si>
    <t>30</t>
  </si>
  <si>
    <t>274313811</t>
  </si>
  <si>
    <t>Základové pásy z betonu tř. C 25/30</t>
  </si>
  <si>
    <t>-1207370953</t>
  </si>
  <si>
    <t>Základy z betonu prostého pasy betonu kamenem neprokládaného tř. C 25/30</t>
  </si>
  <si>
    <t xml:space="preserve">Poznámka k souboru cen: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 2. Hloubení s použitím bentonitové suspenze se oceňuje katalogem 800-1 Zemní práce. Bednění se     neoceňuje. </t>
  </si>
  <si>
    <t>"Zřízení schodišťových stupňů"</t>
  </si>
  <si>
    <t>"chodník CH_2" 0,336*2,4*3</t>
  </si>
  <si>
    <t>"Chodník CH_3"0,336*1,7</t>
  </si>
  <si>
    <t>31</t>
  </si>
  <si>
    <t>274351215</t>
  </si>
  <si>
    <t>Zřízení bednění stěn základových pasů</t>
  </si>
  <si>
    <t>1031189229</t>
  </si>
  <si>
    <t>Bednění základových stěn pasů svislé nebo šikmé (odkloněné), půdorysně přímé nebo zalomené ve volných nebo zapažených jámách, rýhách, šachtách, včetně případných vzpěr zřízení</t>
  </si>
  <si>
    <t>"Zřízení bednění schodů"</t>
  </si>
  <si>
    <t>"Chodník CH_2"</t>
  </si>
  <si>
    <t>((2*0,336)+(0,7+1,06)*2,4)*3</t>
  </si>
  <si>
    <t>"Chodník CH_3"</t>
  </si>
  <si>
    <t>(2*0,336)+(0,7+1,06)*2,4</t>
  </si>
  <si>
    <t>32</t>
  </si>
  <si>
    <t>274351216</t>
  </si>
  <si>
    <t>Odstranění bednění stěn základových pasů</t>
  </si>
  <si>
    <t>-293390915</t>
  </si>
  <si>
    <t>Bednění základových stěn pasů svislé nebo šikmé (odkloněné), půdorysně přímé nebo zalomené ve volných nebo zapažených jámách, rýhách, šachtách, včetně případných vzpěr odstranění</t>
  </si>
  <si>
    <t>Komunikace</t>
  </si>
  <si>
    <t>33</t>
  </si>
  <si>
    <t>564201111</t>
  </si>
  <si>
    <t>Podklad nebo podsyp ze štěrkopísku ŠP tl 40 mm</t>
  </si>
  <si>
    <t>38412722</t>
  </si>
  <si>
    <t>Podklad nebo podsyp ze štěrkopísku ŠP s rozprostřením, vlhčením a zhutněním, po zhutnění tl. 40 mm</t>
  </si>
  <si>
    <t>"Podkladní vrstva pod zámkovou dlažbu chodníků"</t>
  </si>
  <si>
    <t>"podkladní vrstva pod mezerovitou dlažbu parkoviště"</t>
  </si>
  <si>
    <t>"podklad pod parkovací plochou"</t>
  </si>
  <si>
    <t>233,7</t>
  </si>
  <si>
    <t>"chodník CH_1" 256,08*1,5</t>
  </si>
  <si>
    <t>"Chodník CH_2"(31,5*2)-(0,6*2*3)</t>
  </si>
  <si>
    <t>"Chodník CH_3"11,77*1,5</t>
  </si>
  <si>
    <t>"Chodník CH_4"13,35*1,5</t>
  </si>
  <si>
    <t>"Chodník podél parkovací plochy"13,13*1,5</t>
  </si>
  <si>
    <t>34</t>
  </si>
  <si>
    <t>564231111</t>
  </si>
  <si>
    <t>Podklad nebo podsyp ze štěrkopísku ŠP tl 100 mm</t>
  </si>
  <si>
    <t>678966710</t>
  </si>
  <si>
    <t>Podklad nebo podsyp ze štěrkopísku ŠP s rozprostřením, vlhčením a zhutněním, po zhutnění tl. 100 mm</t>
  </si>
  <si>
    <t xml:space="preserve">"Povrch prostoru kolem pomníku z hutněného ŠP, </t>
  </si>
  <si>
    <t>frakce 0-16 mm"</t>
  </si>
  <si>
    <t>"plocha kolem pomníku" 38,4-9,2</t>
  </si>
  <si>
    <t>35</t>
  </si>
  <si>
    <t>564831111</t>
  </si>
  <si>
    <t>Podklad ze štěrkodrtě ŠD tl 100 mm</t>
  </si>
  <si>
    <t>1098266972</t>
  </si>
  <si>
    <t>Podklad ze štěrkodrti ŠD s rozprostřením a zhutněním, po zhutnění tl. 100 mm</t>
  </si>
  <si>
    <t>"Ložná vrstva pod silniční panely"</t>
  </si>
  <si>
    <t>(6,2*5,2)+(2,2*3,2)</t>
  </si>
  <si>
    <t>36</t>
  </si>
  <si>
    <t>564851111</t>
  </si>
  <si>
    <t>Podklad ze štěrkodrtě ŠD tl 150 mm</t>
  </si>
  <si>
    <t>-982698959</t>
  </si>
  <si>
    <t>Podklad ze štěrkodrti ŠD s rozprostřením a zhutněním, po zhutnění tl. 150 mm</t>
  </si>
  <si>
    <t>"podkladní vrstvy pod chodníky"</t>
  </si>
  <si>
    <t>"Přístupová komunikace"(68,42*3,5+78,55)*2</t>
  </si>
  <si>
    <t>37</t>
  </si>
  <si>
    <t>564861111</t>
  </si>
  <si>
    <t>Podklad ze štěrkodrtě ŠD tl 200 mm</t>
  </si>
  <si>
    <t>-138794683</t>
  </si>
  <si>
    <t>Podklad ze štěrkodrti ŠD s rozprostřením a zhutněním, po zhutnění tl. 200 mm</t>
  </si>
  <si>
    <t>38</t>
  </si>
  <si>
    <t>573211111</t>
  </si>
  <si>
    <t>Postřik živičný spojovací z asfaltu v množství do 0,70 kg/m2</t>
  </si>
  <si>
    <t>-982210130</t>
  </si>
  <si>
    <t>Postřik živičný spojovací bez posypu kamenivem z asfaltu silničního, v množství od 0,50 do 0,70 kg/m2</t>
  </si>
  <si>
    <t>"Přístupová komunikace"(68,42*2,5+78,55)</t>
  </si>
  <si>
    <t>39</t>
  </si>
  <si>
    <t>577134111</t>
  </si>
  <si>
    <t>Asfaltový beton vrstva obrusná ACO 11 (ABS) tř. I tl 40 mm š do 3 m z nemodifikovaného asfaltu</t>
  </si>
  <si>
    <t>-1718232823</t>
  </si>
  <si>
    <t>Asfaltový beton vrstva obrusná ACO 11 (ABS) s rozprostřením a se zhutněním z nemodifikovaného asfaltu v pruhu šířky do 3 m tř. I, po zhutnění tl. 40 mm</t>
  </si>
  <si>
    <t xml:space="preserve">Poznámka k souboru cen:
1. ČSN EN 13108-1 připouští pro ACO 11 pouze tl. 35 až 50 mm. </t>
  </si>
  <si>
    <t>40</t>
  </si>
  <si>
    <t>577165112</t>
  </si>
  <si>
    <t>Asfaltový beton vrstva ložní ACL 16 (ABH) tl 70 mm š do 3 m z nemodifikovaného asfaltu</t>
  </si>
  <si>
    <t>1820707027</t>
  </si>
  <si>
    <t>Asfaltový beton vrstva ložní ACL 16 (ABH) s rozprostřením a zhutněním z nemodifikovaného asfaltu v pruhu šířky do 3 m, po zhutnění tl. 70 mm</t>
  </si>
  <si>
    <t xml:space="preserve">Poznámka k souboru cen:
1. ČSN EN 13108-1 připouští pro ACL 16 pouze tl. 50 až 70 mm. </t>
  </si>
  <si>
    <t>41</t>
  </si>
  <si>
    <t>584121111</t>
  </si>
  <si>
    <t xml:space="preserve">Osazení silničních dílců z ŽB do lože z kameniva </t>
  </si>
  <si>
    <t>475730357</t>
  </si>
  <si>
    <t>Osazení silničních dílců ze železového betonu s podkladem z kameniva těženého do tl. 40 mm jakéhokoliv druhu a velikosti</t>
  </si>
  <si>
    <t xml:space="preserve">Poznámka k souboru cen:
1. V ceně nejsou započteny náklady na:     a) dodání dílců, které se oceňuje ve specifikaci; ztratné lze dohodnout ve výši 1%,     b) výplň spár, které se oceňují cenami souboru cen 599 . 4-11 Vyplnění spár mezi silničními         dílci jakékoliv tloušťky. 2. Počet měrných jednotek se určuje v m2 půdorysné plochy krytu z dílců včetně spár. </t>
  </si>
  <si>
    <t>"Osazení silničních panelů"</t>
  </si>
  <si>
    <t>42</t>
  </si>
  <si>
    <t>593811340</t>
  </si>
  <si>
    <t>panel silniční IDZ 300x100x15 cm</t>
  </si>
  <si>
    <t>2115561874</t>
  </si>
  <si>
    <t>prefabrikáty silniční betonové a železobetonové panely silniční IDZ 300 x 100 x 15</t>
  </si>
  <si>
    <t>43</t>
  </si>
  <si>
    <t>596211113</t>
  </si>
  <si>
    <t>Kladení zámkové dlažby komunikací pro pěší tl 60 mm skupiny A pl přes 300 m2</t>
  </si>
  <si>
    <t>-1799567256</t>
  </si>
  <si>
    <t>Kladení dlažby z betonových zámkových dlaždic komunikací pro pěší s ložem z kameniva těženého nebo drceného tl. do 40 mm, s vyplněním spár s dvojitým hutněním, vibrováním a se smetením přebytečného materiálu na krajnici tl. 60 mm skupiny A, pro plochy přes 300 m2</t>
  </si>
  <si>
    <t xml:space="preserve">Poznámka k souboru cen:
1. Pro volbu cen dlažeb platí toto rozdělení: Skupina A: dlažby z prvků stejného tvaru, Skupina B:     dlažby z prvků dvou a více tvarů, nebo z obrazců o ploše jednotlivě do 100 m2, Skupina C: dlažby     pro obloukovitých tvarů (oblouky, kruhy, apod.). 2. V cenách jsou započteny i náklady na dodání hmot pro lože a na dodání materiálu na výplň spár. 3. V cenách nejsou započteny náklady na dodání zámkové dlažby, které se oceňuje ve specifikaci;     ztratné lze dohodnout u plochy     a) do 100 m2  ve výši 3 %,     b) přes 100 do 300 m2  ve výši 2 %,     c) přes 300 m2  ve výši 1 %. 4. Část lože přesahující tloušťku 40 mm se oceňuje cenami souboru cen 451 . . -9 . Příplatek za     každých dalších 10 mm tloušťky podkladu nebo lože. </t>
  </si>
  <si>
    <t>"Obrubník chodníkový - do ceny jsou započítány i náklady na"</t>
  </si>
  <si>
    <t>"řezání a ztrátné 2%"</t>
  </si>
  <si>
    <t>500.895*1.02 'Přepočtené koeficientem množství</t>
  </si>
  <si>
    <t>44</t>
  </si>
  <si>
    <t>592450380</t>
  </si>
  <si>
    <t>dlažba zámková 20x16,5x6 cm</t>
  </si>
  <si>
    <t>1969937754</t>
  </si>
  <si>
    <t xml:space="preserve">dlaždice betonové dlažba zámková (ČSN EN 1338) dlažba  1 m2=36 kusů HBB  20 x 16,5 x 6 </t>
  </si>
  <si>
    <t>510,913-13,354</t>
  </si>
  <si>
    <t>592451190</t>
  </si>
  <si>
    <t>dlažba zámková PROMENÁDA slepecká 20x10x6 cm barevná</t>
  </si>
  <si>
    <t>-1769245635</t>
  </si>
  <si>
    <t>dlaždice betonové dlažba zámková (ČSN EN 1338) dlažba zámková PROMENÁDA-SLEPECKÁ 1 m2=50 kusů 20 x 10 x 6 barevná</t>
  </si>
  <si>
    <t xml:space="preserve">"Slepecká reliéfní dlažba na vjezdech, přechodech pro chodce, </t>
  </si>
  <si>
    <t>místech pro přecházení"</t>
  </si>
  <si>
    <t>"signální a varovné pásy"</t>
  </si>
  <si>
    <t>(5,14+5,09+3,85+4,25)*0,4</t>
  </si>
  <si>
    <t>+(2*5*0,4)+(2*0,8*1,1)</t>
  </si>
  <si>
    <t>13.092*1.02 'Přepočtené koeficientem množství</t>
  </si>
  <si>
    <t>46</t>
  </si>
  <si>
    <t>596212210</t>
  </si>
  <si>
    <t>Kladení zámkové dlažby pozemních komunikací tl 80 mm skupiny A pl do 50 m2</t>
  </si>
  <si>
    <t>-1790309668</t>
  </si>
  <si>
    <t>Kladení dlažby z betonových zámkových dlaždic pozemních komunikací s ložem z kameniva těženého nebo drceného tl. do 50 mm, s vyplněním spár, s dvojitým hutněním vibrováním a se smetením přebytečného materiálu na krajnici tl. 80 mm skupiny A, pro plochy do 50 m2</t>
  </si>
  <si>
    <t xml:space="preserve">Poznámka k souboru cen:
1. Pro volbu cen dlažeb platí toto rozdělení: Skupina A: dlažby z prvků stejného tvaru, Skupina B:     dlažby z prvků dvou a více tvarů, nebo z obrazců o ploše jednotlivě do 100 m2, Skupina C: dlažby     obloukovitých tvarů (oblouky, kruhy, apod.). 2. V cenách jsou započteny i náklady na dodání hmot pro lože a na dodání materiálu na výplň spár. 3. V cenách nejsou započteny náklady na dodání zámkové dlažby, které se oceňuje ve specifikaci;     ztratné lze dohodnout u plochy     a) do 100 m2 ve výši 3 %,     b) přes 100 do 300 m2 ve výši 2 %,     c) přes 300 m2 ve výši 1 %. 4. Část lože přesahující tloušťku 50 mm se oceňuje cenami souboru cen 451 ..-9 Příplatek za každých     dalších 10 mm tloušťky podkladu nebo lože. </t>
  </si>
  <si>
    <t>"Zřízení vjezdů podél komunikace československé armády"</t>
  </si>
  <si>
    <t>(5,140*1,5)+(5,09*1,5)+(3,85*1,5)+(4,25*1,5)</t>
  </si>
  <si>
    <t>47</t>
  </si>
  <si>
    <t>592451190-1</t>
  </si>
  <si>
    <t>dlažba zámková slepecká 20x10x8 cm barevná</t>
  </si>
  <si>
    <t>-877319136</t>
  </si>
  <si>
    <t>"Signální pás podél vjezdů"</t>
  </si>
  <si>
    <t>(5,140*0.4)+(5,09*0,4)+(3,85*0,4)+(4,25*0,4)</t>
  </si>
  <si>
    <t>48</t>
  </si>
  <si>
    <t>592451080</t>
  </si>
  <si>
    <t>dlažba  skladebná  20x10x8 cm červená</t>
  </si>
  <si>
    <t>932575552</t>
  </si>
  <si>
    <t>dlaždice betonové dlažba zámková (ČSN EN 1338) dlažba skladebná HOLLAND s fazetou, 1 m2=50 kusů HBB  20 x 10 x 8 červená</t>
  </si>
  <si>
    <t>(5,140*1,1)+(5,09*1,1)+(3,85*1,1)+(4,25*1,1)</t>
  </si>
  <si>
    <t>49</t>
  </si>
  <si>
    <t>596212233</t>
  </si>
  <si>
    <t>Kladení zámkové dlažby pozemních komunikací tl 80 mm skupiny C pl přes 300 m2</t>
  </si>
  <si>
    <t>777023787</t>
  </si>
  <si>
    <t>"Povrch z betonové mezerovité dlažby - parkovací plochy"</t>
  </si>
  <si>
    <t>"včetně řezání a 2% ztrátné"</t>
  </si>
  <si>
    <t>233,7*1,02</t>
  </si>
  <si>
    <t>50</t>
  </si>
  <si>
    <t>104111111</t>
  </si>
  <si>
    <t xml:space="preserve">dlažba betonová mezerovitá ( např. Hydroset, Hydrostar ) </t>
  </si>
  <si>
    <t>609657431</t>
  </si>
  <si>
    <t>dlažba betonová mezerovitá ( např. Hydroset, Hydrostar )</t>
  </si>
  <si>
    <t>Ostatní konstrukce a práce-bourání</t>
  </si>
  <si>
    <t>51</t>
  </si>
  <si>
    <t>914111111</t>
  </si>
  <si>
    <t>Montáž svislé dopravní značky do velikosti 1 m2 objímkami na sloupek nebo konzolu</t>
  </si>
  <si>
    <t>-259540937</t>
  </si>
  <si>
    <t>Montáž svislé dopravní značky základní velikosti do 1 m2 objímkami na sloupky nebo konzoly</t>
  </si>
  <si>
    <t>"Montáž značky IP06 přechod pro chodce - 2ks"</t>
  </si>
  <si>
    <t>"Posunutí značek označující konec obce IS12a  a IS12b"</t>
  </si>
  <si>
    <t>"Posunutí značek umístěných v trase chodníku 1"</t>
  </si>
  <si>
    <t>52</t>
  </si>
  <si>
    <t>404442310</t>
  </si>
  <si>
    <t>značka svislá reflexní AL- NK 500 x 500 mm</t>
  </si>
  <si>
    <t>-313336722</t>
  </si>
  <si>
    <t>výrobky a tabule orientační pro návěstí a zabezpečovací zařízení silniční značky dopravní svislé FeZn  plech FeZn AL     plech Al NK, 3M   povrchová úprava reflexní fólií tř.1 čtvercové značky P2, P3, P8, IP1-7,IP10,E1,E2,E6,E9,E10,E12,IJ4 500 x 500 mm AL- NK reflexní tř.1</t>
  </si>
  <si>
    <t>53</t>
  </si>
  <si>
    <t>915131111</t>
  </si>
  <si>
    <t>Vodorovné dopravní značení bílou barvou přechody pro chodce, šipky, symboly</t>
  </si>
  <si>
    <t>1710916561</t>
  </si>
  <si>
    <t>Vodorovné dopravní značení stříkané barvou přechody pro chodce, šipky, symboly bílé základní</t>
  </si>
  <si>
    <t>"Přechod pro chodce "</t>
  </si>
  <si>
    <t>(0,5*4*7)</t>
  </si>
  <si>
    <t>54</t>
  </si>
  <si>
    <t>915321115</t>
  </si>
  <si>
    <t>Předformátované vodorovné dopravní značení vodící pás pro slabozraké</t>
  </si>
  <si>
    <t>1432729463</t>
  </si>
  <si>
    <t>Vodorovné značení předformovaným termoplastem vodící pás pro slabozraké z 6 proužků</t>
  </si>
  <si>
    <t>"Místo pro přecházení"</t>
  </si>
  <si>
    <t>8,465</t>
  </si>
  <si>
    <t>55</t>
  </si>
  <si>
    <t>916131112</t>
  </si>
  <si>
    <t>Osazení silničního obrubníku betonového ležatého bez boční opěry do lože z betonu prostého</t>
  </si>
  <si>
    <t>35442746</t>
  </si>
  <si>
    <t>Osazení silničního obrubníku betonového se zřízením lože, s vyplněním a zatřením spár cementovou maltou ležatého bez boční opěry, do lože z betonu prostého tř. C 12/15</t>
  </si>
  <si>
    <t xml:space="preserve">Poznámka k souboru cen:
1. V cenách silničních obrubníků ležatých i stojatých jsou započteny:     a) pro osazení do lože z kameniva těženého i náklady na dodání hmot pro lože tl. 80 až 100 mm,     b) pro osazení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</si>
  <si>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 xml:space="preserve">"Osazení obrubníku kolem parkovací plochy a </t>
  </si>
  <si>
    <t>"+ 2% ztrátné"</t>
  </si>
  <si>
    <t>217,50*1,02</t>
  </si>
  <si>
    <t>56</t>
  </si>
  <si>
    <t>592174650</t>
  </si>
  <si>
    <t>obrubník betonový silniční Standard 100x15x25 cm</t>
  </si>
  <si>
    <t>-1389720183</t>
  </si>
  <si>
    <t>obrubníky betonové a železobetonové obrubník silniční Standard   100 x 15 x 25</t>
  </si>
  <si>
    <t>57</t>
  </si>
  <si>
    <t>916231212</t>
  </si>
  <si>
    <t>Osazení chodníkového obrubníku betonového stojatého bez boční opěry do lože z betonu prostého</t>
  </si>
  <si>
    <t>2126021258</t>
  </si>
  <si>
    <t>Osazení chodníkového obrubníku betonového se zřízením lože, s vyplněním a zatřením spár cementovou maltou stojatého bez boční opěry, do lože z betonu prostého</t>
  </si>
  <si>
    <t xml:space="preserve">Poznámka k souboru cen:
1. V cenách chodníkových obrubníků ležatých i stojatých jsou započteny pro osazení     a) do lože z kameniva těženého i náklady na dodání hmot pro lože tl. 80 až 100 mm,     b)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</si>
  <si>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"chodník CH_1" 250,50</t>
  </si>
  <si>
    <t>"Chodník CH_2"31,50*2</t>
  </si>
  <si>
    <t>"Chodník CH_3"2*11,77</t>
  </si>
  <si>
    <t>"Chodník CH_4"2*13,35</t>
  </si>
  <si>
    <t>"Chodník podél parkovací plochy"13,13</t>
  </si>
  <si>
    <t>"Obrubník kolem památníku"</t>
  </si>
  <si>
    <t>398.87*1.02 'Přepočtené koeficientem množství</t>
  </si>
  <si>
    <t>58</t>
  </si>
  <si>
    <t>592174100</t>
  </si>
  <si>
    <t>obrubník betonový chodníkový ABO 100/10/25 II nat 100x10x25 cm</t>
  </si>
  <si>
    <t>1792359620</t>
  </si>
  <si>
    <t>obrubníky betonové a železobetonové chodníkové ABO   100/10/25 II   100 x 10 x 25</t>
  </si>
  <si>
    <t>376,870</t>
  </si>
  <si>
    <t>376.87*1.02 'Přepočtené koeficientem množství</t>
  </si>
  <si>
    <t>59</t>
  </si>
  <si>
    <t>592174600</t>
  </si>
  <si>
    <t>obrubník betonový chodníkový ABO 2-15 100x15x25 cm</t>
  </si>
  <si>
    <t>-194567326</t>
  </si>
  <si>
    <t>obrubníky betonové a železobetonové chodníkové ABO    2-15    100 x 15 x 25</t>
  </si>
  <si>
    <t>22*1.02 'Přepočtené koeficientem množství</t>
  </si>
  <si>
    <t>60</t>
  </si>
  <si>
    <t>916921111</t>
  </si>
  <si>
    <t>Monolitické příkopy, krajníky nebo obrubníky pl do 0,10 m2 v přímce nebo oblouku r přes 20 m</t>
  </si>
  <si>
    <t>1252384326</t>
  </si>
  <si>
    <t>Monolitické příkopové žlaby, rigoly, krajníky nebo obrubníky z betonové směsi pro cementobetonové vozovky a letištní plochy v přímce nebo v oblouku o poloměru přes 20 m, průřezových ploch do 0,10 m2</t>
  </si>
  <si>
    <t xml:space="preserve">Poznámka k souboru cen:
1. Ceny lze použít i pro monolitické lože z betonu pod obrubníky. 2. V cenách jsou započteny i náklady na:     a) provedení smršťovacích (jalových) spár,     b) postřik proti odpařování vody,     c) formu obrubníku, která je součástí finišeru. 3. V cenách nejsou započteny náklady na popř. projektem předepsané:     a) provedení spár vkládaných, tyto se oceňují cenami souboru cen 919 12-41 Dilatační spáry         vkládané,     b) provedení spár řezaných, tyto se oceňují cenami souboru cen 919 11-1 Řezání dilatačních         spár, 919 12-. Utěsnění dilatačních spár a 919 13 Vyztužení dilatačních spár v cementobetonovém         krytu,     c) podkladní vrstvu; tyto práce se oceňují příslušnými cenami stavebního dílu 56 tohoto         katalogu.     d) postřiky povrchu ochrannou emulzí, tyto se oceňují cenou 919 74-8111 Provedení postřiku         povrchu cementobetonového krytu nebo podkladu ochrannou emulzí. 4. Množství měrných jednotek se určuje v běžných metrech podélné osy konstrukce. </t>
  </si>
  <si>
    <t>"osazení přídlažby z betonu podél přístupové komunikace</t>
  </si>
  <si>
    <t>a parkoviště"</t>
  </si>
  <si>
    <t>214,5</t>
  </si>
  <si>
    <t>214.5*1.02 'Přepočtené koeficientem množství</t>
  </si>
  <si>
    <t>61</t>
  </si>
  <si>
    <t>592185630</t>
  </si>
  <si>
    <t>krajník silniční betonový ABK 50/25/10 50x25x10 cm</t>
  </si>
  <si>
    <t>-490053213</t>
  </si>
  <si>
    <t>krajníky a dílce pro horizontální značky betonové a železobetonové krajník silniční 50 x 25 x 10  ABK  50/25/10</t>
  </si>
  <si>
    <t>214,5/0,5</t>
  </si>
  <si>
    <t>62</t>
  </si>
  <si>
    <t>916991121</t>
  </si>
  <si>
    <t>Lože pod obrubníky, krajníky nebo obruby z dlažebních kostek z betonu prostého</t>
  </si>
  <si>
    <t>1320748909</t>
  </si>
  <si>
    <t>Lože pod obrubníky, krajníky nebo obruby z dlažebních kostek z betonu prostého tř. C 12/15</t>
  </si>
  <si>
    <t>"lože pod betonovou přídlažbu"</t>
  </si>
  <si>
    <t>0,035*214,5</t>
  </si>
  <si>
    <t>63</t>
  </si>
  <si>
    <t>919735112</t>
  </si>
  <si>
    <t>Řezání stávajícího živičného krytu hl do 100 mm</t>
  </si>
  <si>
    <t>1284223448</t>
  </si>
  <si>
    <t>Řezání stávajícího živičného krytu nebo podkladu hloubky přes 50 do 100 mm</t>
  </si>
  <si>
    <t xml:space="preserve">Poznámka k souboru cen:
1. V cenách jsou započteny i náklady na spotřebu vody. </t>
  </si>
  <si>
    <t>"Zařezání hrany komunikace po vytrhání obrub"</t>
  </si>
  <si>
    <t>"pří zřizování přístupové komunikace"</t>
  </si>
  <si>
    <t>64</t>
  </si>
  <si>
    <t>935112111</t>
  </si>
  <si>
    <t>Osazení příkopového žlabu do betonu tl 100 mm z betonových tvárnic š 500 mm</t>
  </si>
  <si>
    <t>-122932127</t>
  </si>
  <si>
    <t>Osazení betonového příkopového žlabu s vyplněním a zatřením spár cementovou maltou s ložem tl. 100 mm z betonu prostého tř. C 12/15 z betonových příkopových tvárnic šířky do 500 mm</t>
  </si>
  <si>
    <t xml:space="preserve">Poznámka k souboru cen:
1. V cenách jsou započteny i náklady na dodání hmot pro lože a pro vyplnění spár. 2. V cenách nejsou započteny náklady na dodání příkopových tvárnic nebo betonových desek, které se     oceňují ve specifikaci. 3. Množství měrných jednotek se určuje:     a) pro příkopy z betonových tvárnic (žlabu) v m délky jejich podélné osy,     b) pro příkopy z betonových desek v m2 rozvinuté lícní plochy dlažby (žlabu),     c) pro lože z kameniva nebo z betonu prostého v cenách -1911 a -2911 v m2 rozvinuté lícní         plochy dlažby (žlabu). 4. Šířkou žlabu příkopových tvárnic se rozumí největší světlá šířka tvárnice. </t>
  </si>
  <si>
    <t>"Osazení žlabovky - místo pro přecházení"</t>
  </si>
  <si>
    <t>65</t>
  </si>
  <si>
    <t>592275220</t>
  </si>
  <si>
    <t>betonová žlabovka ,,34" - 34/20/8 cm</t>
  </si>
  <si>
    <t>961818209</t>
  </si>
  <si>
    <t>tvárnice meliorační a příkopové betonové a železobetonové žlabovky žlabovka          25 x 21 x 8</t>
  </si>
  <si>
    <t>"5ks /bm "</t>
  </si>
  <si>
    <t>7*5</t>
  </si>
  <si>
    <t>66</t>
  </si>
  <si>
    <t>936104211</t>
  </si>
  <si>
    <t>Montáž odpadkového koše do betonové patky</t>
  </si>
  <si>
    <t>CS ÚRS 2014 01</t>
  </si>
  <si>
    <t>-1981382223</t>
  </si>
  <si>
    <t xml:space="preserve">Poznámka k souboru cen:
1. V ceně-4211 jsou započteny i náklady na zemní práce. 2. V cenách -4212 a -4213 jsou započteny i náklady na upevňovací materiál. 3. V cenách nejsou započteny náklady na dodání odpadkového koše, tyto se oceňují ve specifikaci. </t>
  </si>
  <si>
    <t>"osazení odpadkového koše"</t>
  </si>
  <si>
    <t>"přesné umístění košů bude upřesněno v průběhu výstavby investorem"</t>
  </si>
  <si>
    <t>749101300-1</t>
  </si>
  <si>
    <t>koš odpadkový venkovní</t>
  </si>
  <si>
    <t>229980879</t>
  </si>
  <si>
    <t>zařízení městského mobiliáře koše odpadkové kovové (kotvený,uzamykatelný) výška 88,5 cm, šířka 37 cm, obsah 60 l</t>
  </si>
  <si>
    <t>"koš odpoadkový venkovní z žárově pozink. plechu s nerez</t>
  </si>
  <si>
    <t>střískou, vnitřní nádoba z pozink. plechu, zabetonovaný do patky"</t>
  </si>
  <si>
    <t>68</t>
  </si>
  <si>
    <t>936124112</t>
  </si>
  <si>
    <t>Montáž lavičky stabilní parkové se zabetonováním noh</t>
  </si>
  <si>
    <t>423351043</t>
  </si>
  <si>
    <t>Montáž lavičky parkové stabilní se zabetonováním noh</t>
  </si>
  <si>
    <t xml:space="preserve">Poznámka k souboru cen:
1. V cenách -4111 a -4112 jsou započteny i náklady na zemní práce s odhozem výkopku na vzdálenost     do 3 m. 2. V cenách nejsou započteny náklady na:     a) vysekání otvorů pro osazení noh do stávajících konstrukcí; tyto práce se oceňují cenami         souboru cen 974 04-25 Vysekání rýh částí B01 katalogu 801-3 Budovy a haly – bourání konstrukcí,     b) dodání lavičky, tyto se oceňují ve specifikaci,     c) odklizení výkopku, tyto se oceňují cenami části A 01 katalogu 800-1 Zemní práce. </t>
  </si>
  <si>
    <t>"montáž 2 ks laviček kolem pomníku"</t>
  </si>
  <si>
    <t>69</t>
  </si>
  <si>
    <t>749101020</t>
  </si>
  <si>
    <t>lavička s opěradlem (kotvená) 180 x 62,5 x 75,5 cm  konstrukce - litina, sedák - dřevo</t>
  </si>
  <si>
    <t>-664833104</t>
  </si>
  <si>
    <t xml:space="preserve">zařízení městského mobiliáře lavičky </t>
  </si>
  <si>
    <t>"lavičky kolem pomníku - 2 ks"</t>
  </si>
  <si>
    <t>70</t>
  </si>
  <si>
    <t xml:space="preserve">R 1 </t>
  </si>
  <si>
    <t>Zřízení uliční vpusti - v žlabu</t>
  </si>
  <si>
    <t>-801098485</t>
  </si>
  <si>
    <t>"Na konci žlabu bude zřízena uliční vpusť, s polyuretanovou mříží, napojená na zatrubnění příkopu DN 400"</t>
  </si>
  <si>
    <t>Poznámka k položce:
Do ceny jsou započítány veškeré práce, souvisjící se zřízením a napojením uliční vpsuti na zatrubněnou příkopu a její navázání na žlabovku, osazenou v komunikaci.</t>
  </si>
  <si>
    <t>71</t>
  </si>
  <si>
    <t>R 1-01</t>
  </si>
  <si>
    <t>Uliční vpusť s polyuretanovou  mříží</t>
  </si>
  <si>
    <t>1139051781</t>
  </si>
  <si>
    <t>72</t>
  </si>
  <si>
    <t>R 3</t>
  </si>
  <si>
    <t>Přechodné dopravní značení</t>
  </si>
  <si>
    <t>Kč</t>
  </si>
  <si>
    <t>1697384978</t>
  </si>
  <si>
    <t xml:space="preserve">Do ceny jsou započítány veškeré náklady na zřízení a </t>
  </si>
  <si>
    <t>odstranění přechodného dopravního značení"</t>
  </si>
  <si>
    <t>73</t>
  </si>
  <si>
    <t>R 4</t>
  </si>
  <si>
    <t>Zřízení staveniště</t>
  </si>
  <si>
    <t>1983206821</t>
  </si>
  <si>
    <t>"- Zřízení zařízení staveniště a jeho odstranění"</t>
  </si>
  <si>
    <t>"- zřízení a odstranění případné přístupové komunikace"</t>
  </si>
  <si>
    <t>"- uvedení okolních pozemků a komunikací do původního stavu"</t>
  </si>
  <si>
    <t>"- oplocení staveniště  a vybavení výstražnými cedulemi zakazujícími vstup nepovolaných osob"</t>
  </si>
  <si>
    <t>998</t>
  </si>
  <si>
    <t>Přesun hmot</t>
  </si>
  <si>
    <t>74</t>
  </si>
  <si>
    <t>998225111</t>
  </si>
  <si>
    <t>Přesun hmot pro pozemní komunikace s krytem z kamene, monolitickým betonovým nebo živičným</t>
  </si>
  <si>
    <t>1897017261</t>
  </si>
  <si>
    <t>Přesun hmot pro komunikace s krytem z kameniva, monolitickým betonovým nebo živičným dopravní vzdálenost do 200 m jakékoliv délky objektu</t>
  </si>
  <si>
    <t>75</t>
  </si>
  <si>
    <t>998225191</t>
  </si>
  <si>
    <t>Příplatek k přesunu hmot pro pozemní komunikace s krytem z kamene, živičným, betonovým do 1000 m</t>
  </si>
  <si>
    <t>-549859238</t>
  </si>
  <si>
    <t>Přesun hmot pro komunikace s krytem z kameniva, monolitickým betonovým nebo živičným Příplatek k ceně za zvětšený přesun přes vymezenou největší dopravní vzdálenost do 1000 m</t>
  </si>
  <si>
    <t>PSV</t>
  </si>
  <si>
    <t>Práce a dodávky PSV</t>
  </si>
  <si>
    <t>711</t>
  </si>
  <si>
    <t>Izolace proti vodě, vlhkosti a plynům</t>
  </si>
  <si>
    <t>76</t>
  </si>
  <si>
    <t>711111001</t>
  </si>
  <si>
    <t>Provedení izolace proti zemní vlhkosti vodorovné za studena nátěrem penetračním</t>
  </si>
  <si>
    <t>-1309156240</t>
  </si>
  <si>
    <t>"Nátěr Panelů" (6,2*5,2)+(2,2*3,2)</t>
  </si>
  <si>
    <t>77</t>
  </si>
  <si>
    <t>245515070</t>
  </si>
  <si>
    <t>impregnace betonu proti vlhkosti a solím</t>
  </si>
  <si>
    <t>820917033</t>
  </si>
  <si>
    <t>Nátěr_panelu*0.3</t>
  </si>
  <si>
    <t>VRN</t>
  </si>
  <si>
    <t>Vedlejší rozpočtové náklady</t>
  </si>
  <si>
    <t>78</t>
  </si>
  <si>
    <t>012103000</t>
  </si>
  <si>
    <t>Geodetické práce před výstavbou</t>
  </si>
  <si>
    <t>1024</t>
  </si>
  <si>
    <t>56822527</t>
  </si>
  <si>
    <t>Průzkumné, geodetické a projektové práce geodetické práce před výstavbou</t>
  </si>
  <si>
    <t>"Vytyčení stavby"</t>
  </si>
  <si>
    <t>79</t>
  </si>
  <si>
    <t>013254000</t>
  </si>
  <si>
    <t>Dokumentace skutečného provedení stavby</t>
  </si>
  <si>
    <t>-1908387245</t>
  </si>
  <si>
    <t>Průzkumné, geodetické a projektové práce projektové práce dokumentace stavby (výkresová a textová) skutečného provedení stavby</t>
  </si>
  <si>
    <t>"Vypracování skutečného provedení stavby"</t>
  </si>
  <si>
    <t>Jámy</t>
  </si>
  <si>
    <t>22.5</t>
  </si>
  <si>
    <t>Jámy_3</t>
  </si>
  <si>
    <t>jámy_4</t>
  </si>
  <si>
    <t>4.5</t>
  </si>
  <si>
    <t>91.8</t>
  </si>
  <si>
    <t>pažení_jam</t>
  </si>
  <si>
    <t>Rýhy</t>
  </si>
  <si>
    <t>219.324</t>
  </si>
  <si>
    <t>Rýhy_3</t>
  </si>
  <si>
    <t>175.459</t>
  </si>
  <si>
    <t>SO 03 - Odvodnění</t>
  </si>
  <si>
    <t>Rýhy_4</t>
  </si>
  <si>
    <t>43.865</t>
  </si>
  <si>
    <t>150.024</t>
  </si>
  <si>
    <t xml:space="preserve">    4 - Vodorovné konstrukce</t>
  </si>
  <si>
    <t xml:space="preserve">    8 - Trubní vedení</t>
  </si>
  <si>
    <t xml:space="preserve">    997 - Přesun sutě</t>
  </si>
  <si>
    <t>113107141</t>
  </si>
  <si>
    <t>Odstranění podkladu pl do 50 m2 živičných tl 50 mm</t>
  </si>
  <si>
    <t>-1768856200</t>
  </si>
  <si>
    <t>Odstranění podkladů nebo krytů s přemístěním hmot na skládku na vzdálenost do 3 m nebo s naložením na dopravní prostředek v ploše jednotlivě do 50 m2 živičných, o tl. vrstvy do 50 mm</t>
  </si>
  <si>
    <t>"Odstranění stávající konstrukce vozovky kolem UV 3- UV5"</t>
  </si>
  <si>
    <t>1,5*1,5*3</t>
  </si>
  <si>
    <t>131201201</t>
  </si>
  <si>
    <t>Hloubení jam zapažených v hornině tř. 3 objemu do 100 m3</t>
  </si>
  <si>
    <t>-2136411</t>
  </si>
  <si>
    <t>Hloubení zapažených jam a zářezů s urovnáním dna do předepsaného profilu a spádu v hornině tř. 3 do 100 m3</t>
  </si>
  <si>
    <t>"Výkop jam pro osazení uličních vpustí UV1-UV5"</t>
  </si>
  <si>
    <t>(1,5*1,5*2)*5</t>
  </si>
  <si>
    <t>Jámy hornina 3 - 80%</t>
  </si>
  <si>
    <t>Jámy*0,8</t>
  </si>
  <si>
    <t>131201209</t>
  </si>
  <si>
    <t>Příplatek za lepivost u hloubení jam zapažených v hornině tř. 3</t>
  </si>
  <si>
    <t>-1276994360</t>
  </si>
  <si>
    <t>Hloubení zapažených jam a zářezů s urovnáním dna do předepsaného profilu a spádu Příplatek k cenám za lepivost horniny tř. 3</t>
  </si>
  <si>
    <t>131301201</t>
  </si>
  <si>
    <t>Hloubení jam zapažených v hornině tř. 4 objemu do 100 m3</t>
  </si>
  <si>
    <t>829189510</t>
  </si>
  <si>
    <t>Hloubení zapažených jam a zářezů s urovnáním dna do předepsaného profilu a spádu v hornině tř. 4 do 100 m3</t>
  </si>
  <si>
    <t>"jámy v hornině 4 - 20%"</t>
  </si>
  <si>
    <t>Jámy*0,2</t>
  </si>
  <si>
    <t>131301209</t>
  </si>
  <si>
    <t>Příplatek za lepivost u hloubení jam zapažených v hornině tř. 4</t>
  </si>
  <si>
    <t>2133510262</t>
  </si>
  <si>
    <t>Hloubení zapažených jam a zářezů s urovnáním dna do předepsaného profilu a spádu Příplatek k cenám za lepivost horniny tř. 4</t>
  </si>
  <si>
    <t>132201202</t>
  </si>
  <si>
    <t>Hloubení rýh š do 2000 mm v hornině tř. 3 objemu do 1000 m3</t>
  </si>
  <si>
    <t>2054085798</t>
  </si>
  <si>
    <t>Hloubení zapažených i nezapažených rýh šířky přes 600 do 2 000 mm s urovnáním dna do předepsaného profilu a spádu v hornině tř. 3 přes 100 do 1 000 m3</t>
  </si>
  <si>
    <t>"Hloubení rýhy pro osazení vedení dešťové kanalizace DN 400"</t>
  </si>
  <si>
    <t>"šířka výkopu x průměrná hloubka x délka"</t>
  </si>
  <si>
    <t>(1,4*1,865*84)</t>
  </si>
  <si>
    <t>Rýhy hornina 3 - 80%</t>
  </si>
  <si>
    <t>Rýhy*0.8</t>
  </si>
  <si>
    <t>132201209</t>
  </si>
  <si>
    <t>Příplatek za lepivost k hloubení rýh š do 2000 mm v hornině tř. 3</t>
  </si>
  <si>
    <t>886498885</t>
  </si>
  <si>
    <t>Hloubení zapažených i nezapažených rýh šířky přes 600 do 2 000 mm s urovnáním dna do předepsaného profilu a spádu v hornině tř. 3 Příplatek k cenám za lepivost horniny tř. 3</t>
  </si>
  <si>
    <t>132301201</t>
  </si>
  <si>
    <t>Hloubení rýh š do 2000 mm v hornině tř. 4 objemu do 100 m3</t>
  </si>
  <si>
    <t>2095804104</t>
  </si>
  <si>
    <t>Hloubení zapažených i nezapažených rýh šířky přes 600 do 2 000 mm s urovnáním dna do předepsaného profilu a spádu v hornině tř. 4 do 100 m3</t>
  </si>
  <si>
    <t>"výkop hornina č.4 - 20%"</t>
  </si>
  <si>
    <t>Rýhy*0,2</t>
  </si>
  <si>
    <t>132301209</t>
  </si>
  <si>
    <t>Příplatek za lepivost k hloubení rýh š do 2000 mm v hornině tř. 4</t>
  </si>
  <si>
    <t>1145676337</t>
  </si>
  <si>
    <t>Hloubení zapažených i nezapažených rýh šířky přes 600 do 2 000 mm s urovnáním dna do předepsaného profilu a spádu v hornině tř. 4 Příplatek k cenám za lepivost horniny tř. 4</t>
  </si>
  <si>
    <t>151101101</t>
  </si>
  <si>
    <t>Zřízení příložného pažení a rozepření stěn rýh hl do 2 m</t>
  </si>
  <si>
    <t>1184449631</t>
  </si>
  <si>
    <t>Zřízení pažení a rozepření stěn rýh pro podzemní vedení pro všechny šířky rýhy příložné pro jakoukoliv mezerovitost, hloubky do 2 m</t>
  </si>
  <si>
    <t>"Pažení výkopu pro vedení dešťové kanalizace!</t>
  </si>
  <si>
    <t>(2*84*2)</t>
  </si>
  <si>
    <t>151101111</t>
  </si>
  <si>
    <t>Odstranění příložného pažení a rozepření stěn rýh hl do 2 m</t>
  </si>
  <si>
    <t>700112530</t>
  </si>
  <si>
    <t>Odstranění pažení a rozepření stěn rýh pro podzemní vedení s uložením materiálu na vzdálenost do 3 m od kraje výkopu příložné, hloubky do 2 m</t>
  </si>
  <si>
    <t>151101201</t>
  </si>
  <si>
    <t>Zřízení příložného pažení stěn výkopu hl do 4 m</t>
  </si>
  <si>
    <t>35061497</t>
  </si>
  <si>
    <t>Zřízení pažení stěn výkopu bez rozepření nebo vzepření příložné, hloubky do 4 m</t>
  </si>
  <si>
    <t>"Zřízení pažení jam pro uliční vpusti"</t>
  </si>
  <si>
    <t>4*1,5*2*5</t>
  </si>
  <si>
    <t>151101211</t>
  </si>
  <si>
    <t>Odstranění příložného pažení stěn hl do 4 m</t>
  </si>
  <si>
    <t>1893332504</t>
  </si>
  <si>
    <t>Odstranění pažení stěn výkopu s uložením pažin na vzdálenost do 3 m od okraje výkopu příložné, hloubky do 4 m</t>
  </si>
  <si>
    <t>820835563</t>
  </si>
  <si>
    <t xml:space="preserve">"Odvoz přebytečné zeminy </t>
  </si>
  <si>
    <t>(Rýhy+Jámy)-Zásyp</t>
  </si>
  <si>
    <t>-777930871</t>
  </si>
  <si>
    <t>-654947108</t>
  </si>
  <si>
    <t>174101101</t>
  </si>
  <si>
    <t>Zásyp jam, šachet rýh nebo kolem objektů sypaninou se zhutněním</t>
  </si>
  <si>
    <t>355236754</t>
  </si>
  <si>
    <t>Zásyp sypaninou z jakékoliv horniny s uložením výkopku ve vrstvách se zhutněním jam, šachet, rýh nebo kolem objektů v těchto vykopávkách</t>
  </si>
  <si>
    <t>"Zásyp výkopu vhodnou zeminou z výkopku"</t>
  </si>
  <si>
    <t>1,115*1,4*84</t>
  </si>
  <si>
    <t>"Obsyp kolem vpustí UV1-UV5"</t>
  </si>
  <si>
    <t>1,89*2*5</t>
  </si>
  <si>
    <t>Vodorovné konstrukce</t>
  </si>
  <si>
    <t>451573111</t>
  </si>
  <si>
    <t>Lože pod potrubí otevřený výkop ze štěrkopísku</t>
  </si>
  <si>
    <t>1770352836</t>
  </si>
  <si>
    <t>Lože pod potrubí, stoky a drobné objekty v otevřeném výkopu z písku a štěrkopísku do 63 mm</t>
  </si>
  <si>
    <t>"lože pod potrubí DN 400, tl. 150mm"</t>
  </si>
  <si>
    <t>1,4*0,15*8</t>
  </si>
  <si>
    <t>572340111</t>
  </si>
  <si>
    <t>Vyspravení krytu komunikací po překopech plochy do 15 m2 asfaltovým betonem ACO (AB) tl 50 mm</t>
  </si>
  <si>
    <t>1289084102</t>
  </si>
  <si>
    <t>Vyspravení krytu komunikací po překopech inženýrských sítí plochy do 15 m2 asfaltovým betonem ACO (AB), po zhutnění tl. přes 30 do 50 mm</t>
  </si>
  <si>
    <t>Vyspravení komunikace po osazení uličních vpustí UV 3 - UV 5</t>
  </si>
  <si>
    <t>(1,5*1,5*3)-(0,4*0,4*3)</t>
  </si>
  <si>
    <t>Trubní vedení</t>
  </si>
  <si>
    <t>871313121</t>
  </si>
  <si>
    <t>Montáž potrubí z kanalizačních trub z PVC otevřený výkop sklon do 20 % DN 250</t>
  </si>
  <si>
    <t>-2137129347</t>
  </si>
  <si>
    <t>Montáž potrubí kanalizačních trub z plastů z tvrdého PVC těsněných gumovým kroužkem v otevřeném výkopu ve sklonu do 20 % DN 150</t>
  </si>
  <si>
    <t>"Napojení uličních vpustí UV 1- UV 5"</t>
  </si>
  <si>
    <t>2*1,5+(3*1)</t>
  </si>
  <si>
    <t>286148010</t>
  </si>
  <si>
    <t>trubka kanalizační SN8 potrubí DN 250/6m</t>
  </si>
  <si>
    <t>-1335545075</t>
  </si>
  <si>
    <t>trubky z polypropylénu a kombinované systém Wavin korugované potrubí SN10 X-STREAM potrubí s hrdlem - cena včetně těsnění PP potrubí DN 150/6m</t>
  </si>
  <si>
    <t>Poznámka k položce:
kód výrobku: JP000100W . Potrubí je černé barvy s bílou vnitřní stěnou !</t>
  </si>
  <si>
    <t>(2*1,5+3*1)/6</t>
  </si>
  <si>
    <t>871393121</t>
  </si>
  <si>
    <t>Montáž potrubí z kanalizačních trub z PVC otevřený výkop sklon do 20 % DN 400</t>
  </si>
  <si>
    <t>-293195489</t>
  </si>
  <si>
    <t>Montáž potrubí kanalizačních trub z plastů z tvrdého PVC těsněných gumovým kroužkem v otevřeném výkopu ve sklonu do 20 % DN 400</t>
  </si>
  <si>
    <t>"Montáž trub dešťové kanalizace"</t>
  </si>
  <si>
    <t>84</t>
  </si>
  <si>
    <t>286148050</t>
  </si>
  <si>
    <t>trubka kanalizační SN8 potrubí DN 400/6m</t>
  </si>
  <si>
    <t>696212941</t>
  </si>
  <si>
    <t>trubky z polypropylénu a kombinované systém Wavin korugované potrubí SN10 X-STREAM potrubí s hrdlem - cena včetně těsnění PP potrubí DN 400/6m</t>
  </si>
  <si>
    <t>Poznámka k položce:
kód výrobku: JP000140W . Potrubí je černé barvy s bílou vnitřní stěnou !</t>
  </si>
  <si>
    <t>84/6</t>
  </si>
  <si>
    <t>877265271</t>
  </si>
  <si>
    <t xml:space="preserve">Montáž lapače splavenin </t>
  </si>
  <si>
    <t>1950496760</t>
  </si>
  <si>
    <t xml:space="preserve">Montáž tvarovek na kanalizačním potrubí z trub z plastu z tvrdého PVC systém KG nebo z polypropylenu systém KG 2000 v otevřeném výkopu lapačů splavenin </t>
  </si>
  <si>
    <t>"Montáž lapače splaveni na začátku dešťové kanalizace"</t>
  </si>
  <si>
    <t>R 2</t>
  </si>
  <si>
    <t>Lapač splavenin</t>
  </si>
  <si>
    <t>751647241</t>
  </si>
  <si>
    <t>Do ceny jsou započítány veškeré náklady spojené s dodávkou lapače splavenin</t>
  </si>
  <si>
    <t>894811144</t>
  </si>
  <si>
    <t>Revizní šachta DN 600</t>
  </si>
  <si>
    <t>-838242046</t>
  </si>
  <si>
    <t>Revizní šachta z tvrdého PVC v otevřeném výkopu, včetně poklopu a dna</t>
  </si>
  <si>
    <t>Poznámka k položce:
Do ceny jsou započítány náklady na napojení dešťové kanalizace DN 400</t>
  </si>
  <si>
    <t>Oszaení ŠD 1 a ŠD2</t>
  </si>
  <si>
    <t>R 1</t>
  </si>
  <si>
    <t>Montáž uliční vpusti</t>
  </si>
  <si>
    <t>-61353425</t>
  </si>
  <si>
    <t>Do ceny jsou započítány veškeré náklady spojené s osazením a napojením uličních vpustí</t>
  </si>
  <si>
    <t>"Montáž uliční vpusti UV 1- UV 5"</t>
  </si>
  <si>
    <t>R1-01</t>
  </si>
  <si>
    <t>Uliční vpusť</t>
  </si>
  <si>
    <t>-385755327</t>
  </si>
  <si>
    <t>Do ceny jsou započítány náklady spojené s dodáním uluční vpusti, včetně veškerého příslušenství - polyuretanová (plastová mříž), kalový koš apod.</t>
  </si>
  <si>
    <t xml:space="preserve">R 3 </t>
  </si>
  <si>
    <t>Napojení na stávající dešťovou kanalizaci</t>
  </si>
  <si>
    <t>-1621462363</t>
  </si>
  <si>
    <t>Do ceny jsou započítány náklady na práce a materiál potřebný k napojení dešťové kanalizace na stávající dešťovou kanalizaci</t>
  </si>
  <si>
    <t>1601840343</t>
  </si>
  <si>
    <t>"řezání stávající komunikace kolrm UV3-UV5"</t>
  </si>
  <si>
    <t>1,5*4*3</t>
  </si>
  <si>
    <t>997</t>
  </si>
  <si>
    <t>Přesun sutě</t>
  </si>
  <si>
    <t>997221561</t>
  </si>
  <si>
    <t>Vodorovná doprava suti z kusových materiálů do 1 km</t>
  </si>
  <si>
    <t>-1759183813</t>
  </si>
  <si>
    <t>Vodorovná doprava suti bez naložení, ale se složením a s hrubým urovnáním z kusových materiálů, na vzdálenost do 1 km</t>
  </si>
  <si>
    <t>997221569</t>
  </si>
  <si>
    <t>Příplatek ZKD 1 km u vodorovné dopravy suti z kusových materiálů</t>
  </si>
  <si>
    <t>913435848</t>
  </si>
  <si>
    <t>Vodorovná doprava suti bez naložení, ale se složením a s hrubým urovnáním Příplatek k ceně za každý další i započatý 1 km přes 1 km</t>
  </si>
  <si>
    <t>Poznámka k položce:
Příplatek za dalších 3 km nad 1 km</t>
  </si>
  <si>
    <t>0.662*3 'Přepočtené koeficientem množství</t>
  </si>
  <si>
    <t>997221612</t>
  </si>
  <si>
    <t>Nakládání vybouraných hmot na dopravní prostředky pro vodorovnou dopravu</t>
  </si>
  <si>
    <t>1522246582</t>
  </si>
  <si>
    <t>Nakládání na dopravní prostředky pro vodorovnou dopravu vybouraných hmot</t>
  </si>
  <si>
    <t>997221845</t>
  </si>
  <si>
    <t>Poplatek za uložení odpadu z asfaltových povrchů na skládce (skládkovné)</t>
  </si>
  <si>
    <t>958753299</t>
  </si>
  <si>
    <t>Poplatek za uložení stavebního odpadu na skládce (skládkovné) z asfaltových povrchů</t>
  </si>
  <si>
    <t>998276101</t>
  </si>
  <si>
    <t>Přesun hmot pro trubní vedení z trub z plastických hmot otevřený výkop</t>
  </si>
  <si>
    <t>1858931153</t>
  </si>
  <si>
    <t>Přesun hmot pro trubní vedení hloubené z trub z plastických hmot nebo sklolaminátových pro vodovody nebo kanalizace v otevřeném výkopu dopravní vzdálenost do 15 m</t>
  </si>
  <si>
    <t>998276124</t>
  </si>
  <si>
    <t>Příplatek k přesunu hmot pro trubní vedení z trub z plastických hmot za zvětšený přesun do 500 m</t>
  </si>
  <si>
    <t>1620956842</t>
  </si>
  <si>
    <t>Přesun hmot pro trubní vedení hloubené z trub z plastických hmot nebo sklolaminátových Příplatek k cenám za zvětšený přesun přes vymezenou největší dopravní vzdálenost do 500 m</t>
  </si>
</sst>
</file>

<file path=xl/styles.xml><?xml version="1.0" encoding="utf-8"?>
<styleSheet xmlns="http://schemas.openxmlformats.org/spreadsheetml/2006/main">
  <numFmts count="7">
    <numFmt numFmtId="164" formatCode="GENERAL"/>
    <numFmt numFmtId="165" formatCode="@"/>
    <numFmt numFmtId="166" formatCode="#,##0.00;\-#,##0.00"/>
    <numFmt numFmtId="167" formatCode="0.00%;\-0.00%"/>
    <numFmt numFmtId="168" formatCode="DD\.MM\.YYYY"/>
    <numFmt numFmtId="169" formatCode="#,##0.00000;\-#,##0.00000"/>
    <numFmt numFmtId="170" formatCode="#,##0.000;\-#,##0.000"/>
  </numFmts>
  <fonts count="35">
    <font>
      <sz val="8"/>
      <name val="Trebuchet MS"/>
      <family val="2"/>
    </font>
    <font>
      <sz val="10"/>
      <name val="Arial"/>
      <family val="0"/>
    </font>
    <font>
      <sz val="8"/>
      <color indexed="43"/>
      <name val="Trebuchet MS"/>
      <family val="2"/>
    </font>
    <font>
      <sz val="10"/>
      <color indexed="16"/>
      <name val="Trebuchet MS"/>
      <family val="2"/>
    </font>
    <font>
      <sz val="8"/>
      <color indexed="48"/>
      <name val="Trebuchet MS"/>
      <family val="2"/>
    </font>
    <font>
      <b/>
      <sz val="16"/>
      <name val="Trebuchet MS"/>
      <family val="2"/>
    </font>
    <font>
      <b/>
      <sz val="12"/>
      <color indexed="55"/>
      <name val="Trebuchet MS"/>
      <family val="2"/>
    </font>
    <font>
      <sz val="9"/>
      <color indexed="55"/>
      <name val="Trebuchet MS"/>
      <family val="2"/>
    </font>
    <font>
      <sz val="9"/>
      <name val="Trebuchet MS"/>
      <family val="2"/>
    </font>
    <font>
      <b/>
      <sz val="8"/>
      <color indexed="55"/>
      <name val="Trebuchet MS"/>
      <family val="2"/>
    </font>
    <font>
      <b/>
      <sz val="12"/>
      <name val="Trebuchet MS"/>
      <family val="2"/>
    </font>
    <font>
      <b/>
      <sz val="10"/>
      <name val="Trebuchet MS"/>
      <family val="2"/>
    </font>
    <font>
      <sz val="8"/>
      <color indexed="55"/>
      <name val="Trebuchet MS"/>
      <family val="2"/>
    </font>
    <font>
      <b/>
      <sz val="9"/>
      <name val="Trebuchet MS"/>
      <family val="2"/>
    </font>
    <font>
      <sz val="12"/>
      <color indexed="55"/>
      <name val="Trebuchet MS"/>
      <family val="2"/>
    </font>
    <font>
      <b/>
      <sz val="12"/>
      <color indexed="16"/>
      <name val="Trebuchet MS"/>
      <family val="2"/>
    </font>
    <font>
      <sz val="12"/>
      <name val="Trebuchet MS"/>
      <family val="2"/>
    </font>
    <font>
      <sz val="11"/>
      <name val="Trebuchet MS"/>
      <family val="2"/>
    </font>
    <font>
      <b/>
      <sz val="11"/>
      <color indexed="56"/>
      <name val="Trebuchet MS"/>
      <family val="2"/>
    </font>
    <font>
      <sz val="11"/>
      <color indexed="56"/>
      <name val="Trebuchet MS"/>
      <family val="2"/>
    </font>
    <font>
      <b/>
      <sz val="11"/>
      <name val="Trebuchet MS"/>
      <family val="2"/>
    </font>
    <font>
      <sz val="11"/>
      <color indexed="55"/>
      <name val="Trebuchet MS"/>
      <family val="2"/>
    </font>
    <font>
      <sz val="12"/>
      <color indexed="56"/>
      <name val="Trebuchet MS"/>
      <family val="2"/>
    </font>
    <font>
      <sz val="10"/>
      <name val="Trebuchet MS"/>
      <family val="2"/>
    </font>
    <font>
      <sz val="10"/>
      <color indexed="56"/>
      <name val="Trebuchet MS"/>
      <family val="2"/>
    </font>
    <font>
      <sz val="8"/>
      <color indexed="16"/>
      <name val="Trebuchet MS"/>
      <family val="2"/>
    </font>
    <font>
      <b/>
      <sz val="8"/>
      <name val="Trebuchet MS"/>
      <family val="2"/>
    </font>
    <font>
      <sz val="8"/>
      <color indexed="56"/>
      <name val="Trebuchet MS"/>
      <family val="2"/>
    </font>
    <font>
      <sz val="7"/>
      <color indexed="55"/>
      <name val="Trebuchet MS"/>
      <family val="2"/>
    </font>
    <font>
      <sz val="7"/>
      <name val="Trebuchet MS"/>
      <family val="2"/>
    </font>
    <font>
      <i/>
      <sz val="7"/>
      <color indexed="55"/>
      <name val="Trebuchet MS"/>
      <family val="2"/>
    </font>
    <font>
      <sz val="8"/>
      <color indexed="20"/>
      <name val="Trebuchet MS"/>
      <family val="2"/>
    </font>
    <font>
      <sz val="8"/>
      <color indexed="63"/>
      <name val="Trebuchet MS"/>
      <family val="2"/>
    </font>
    <font>
      <sz val="8"/>
      <color indexed="10"/>
      <name val="Trebuchet MS"/>
      <family val="2"/>
    </font>
    <font>
      <i/>
      <sz val="8"/>
      <color indexed="12"/>
      <name val="Trebuchet MS"/>
      <family val="2"/>
    </font>
  </fonts>
  <fills count="5">
    <fill>
      <patternFill/>
    </fill>
    <fill>
      <patternFill patternType="gray125"/>
    </fill>
    <fill>
      <patternFill patternType="solid">
        <fgColor indexed="43"/>
        <bgColor indexed="64"/>
      </patternFill>
    </fill>
    <fill>
      <patternFill patternType="solid">
        <fgColor indexed="22"/>
        <bgColor indexed="64"/>
      </patternFill>
    </fill>
    <fill>
      <patternFill patternType="solid">
        <fgColor indexed="26"/>
        <bgColor indexed="64"/>
      </patternFill>
    </fill>
  </fills>
  <borders count="28">
    <border>
      <left/>
      <right/>
      <top/>
      <bottom/>
      <diagonal/>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color indexed="63"/>
      </left>
      <right>
        <color indexed="63"/>
      </right>
      <top style="hair">
        <color indexed="8"/>
      </top>
      <bottom>
        <color indexed="63"/>
      </bottom>
    </border>
    <border>
      <left>
        <color indexed="63"/>
      </left>
      <right>
        <color indexed="63"/>
      </right>
      <top>
        <color indexed="63"/>
      </top>
      <bottom style="hair">
        <color indexed="8"/>
      </bottom>
    </border>
    <border>
      <left style="hair">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hair">
        <color indexed="8"/>
      </right>
      <top style="hair">
        <color indexed="8"/>
      </top>
      <bottom style="hair">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hair">
        <color indexed="55"/>
      </left>
      <right>
        <color indexed="63"/>
      </right>
      <top style="hair">
        <color indexed="55"/>
      </top>
      <bottom>
        <color indexed="63"/>
      </bottom>
    </border>
    <border>
      <left>
        <color indexed="63"/>
      </left>
      <right>
        <color indexed="63"/>
      </right>
      <top style="hair">
        <color indexed="55"/>
      </top>
      <bottom>
        <color indexed="63"/>
      </bottom>
    </border>
    <border>
      <left>
        <color indexed="63"/>
      </left>
      <right style="hair">
        <color indexed="55"/>
      </right>
      <top style="hair">
        <color indexed="55"/>
      </top>
      <bottom>
        <color indexed="63"/>
      </bottom>
    </border>
    <border>
      <left>
        <color indexed="63"/>
      </left>
      <right style="hair">
        <color indexed="55"/>
      </right>
      <top>
        <color indexed="63"/>
      </top>
      <bottom>
        <color indexed="63"/>
      </bottom>
    </border>
    <border>
      <left style="hair">
        <color indexed="55"/>
      </left>
      <right>
        <color indexed="63"/>
      </right>
      <top style="hair">
        <color indexed="55"/>
      </top>
      <bottom style="hair">
        <color indexed="55"/>
      </bottom>
    </border>
    <border>
      <left>
        <color indexed="63"/>
      </left>
      <right>
        <color indexed="63"/>
      </right>
      <top style="hair">
        <color indexed="55"/>
      </top>
      <bottom style="hair">
        <color indexed="55"/>
      </bottom>
    </border>
    <border>
      <left>
        <color indexed="63"/>
      </left>
      <right style="hair">
        <color indexed="55"/>
      </right>
      <top style="hair">
        <color indexed="55"/>
      </top>
      <bottom style="hair">
        <color indexed="55"/>
      </bottom>
    </border>
    <border>
      <left style="hair">
        <color indexed="55"/>
      </left>
      <right>
        <color indexed="63"/>
      </right>
      <top>
        <color indexed="63"/>
      </top>
      <bottom>
        <color indexed="63"/>
      </bottom>
    </border>
    <border>
      <left style="hair">
        <color indexed="55"/>
      </left>
      <right>
        <color indexed="63"/>
      </right>
      <top>
        <color indexed="63"/>
      </top>
      <bottom style="hair">
        <color indexed="55"/>
      </bottom>
    </border>
    <border>
      <left>
        <color indexed="63"/>
      </left>
      <right>
        <color indexed="63"/>
      </right>
      <top>
        <color indexed="63"/>
      </top>
      <bottom style="hair">
        <color indexed="55"/>
      </bottom>
    </border>
    <border>
      <left>
        <color indexed="63"/>
      </left>
      <right style="hair">
        <color indexed="55"/>
      </right>
      <top>
        <color indexed="63"/>
      </top>
      <bottom style="hair">
        <color indexed="55"/>
      </bottom>
    </border>
    <border>
      <left>
        <color indexed="63"/>
      </left>
      <right style="thin">
        <color indexed="8"/>
      </right>
      <top style="hair">
        <color indexed="55"/>
      </top>
      <bottom>
        <color indexed="63"/>
      </bottom>
    </border>
    <border>
      <left>
        <color indexed="63"/>
      </left>
      <right style="thin">
        <color indexed="8"/>
      </right>
      <top style="hair">
        <color indexed="8"/>
      </top>
      <bottom style="hair">
        <color indexed="8"/>
      </bottom>
    </border>
    <border>
      <left style="hair">
        <color indexed="55"/>
      </left>
      <right style="hair">
        <color indexed="55"/>
      </right>
      <top style="hair">
        <color indexed="55"/>
      </top>
      <bottom style="hair">
        <color indexed="55"/>
      </bottom>
    </border>
  </borders>
  <cellStyleXfs count="20">
    <xf numFmtId="164" fontId="0" fillId="0" borderId="0">
      <alignment vertical="top" wrapText="1"/>
      <protection locked="0"/>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89">
    <xf numFmtId="164" fontId="0" fillId="0" borderId="0" xfId="0" applyAlignment="1">
      <alignment vertical="top" wrapText="1"/>
    </xf>
    <xf numFmtId="164" fontId="0" fillId="0" borderId="0" xfId="0" applyAlignment="1">
      <alignment horizontal="left" vertical="top"/>
    </xf>
    <xf numFmtId="164" fontId="0" fillId="0" borderId="0" xfId="0" applyFont="1" applyAlignment="1">
      <alignment horizontal="left" vertical="top"/>
    </xf>
    <xf numFmtId="164" fontId="2" fillId="2" borderId="0" xfId="0" applyFont="1" applyFill="1" applyAlignment="1">
      <alignment horizontal="left" vertical="center"/>
    </xf>
    <xf numFmtId="164" fontId="0" fillId="2" borderId="0" xfId="0" applyFont="1" applyFill="1" applyAlignment="1">
      <alignment horizontal="left" vertical="top"/>
    </xf>
    <xf numFmtId="164" fontId="3" fillId="2" borderId="0" xfId="0" applyFont="1" applyFill="1" applyAlignment="1">
      <alignment horizontal="left" vertical="center"/>
    </xf>
    <xf numFmtId="164" fontId="4" fillId="3" borderId="0" xfId="0" applyFont="1" applyFill="1" applyBorder="1" applyAlignment="1">
      <alignment horizontal="center" vertical="center"/>
    </xf>
    <xf numFmtId="164" fontId="0" fillId="0" borderId="0" xfId="0" applyFont="1" applyAlignment="1">
      <alignment horizontal="left" vertical="center"/>
    </xf>
    <xf numFmtId="164" fontId="0" fillId="0" borderId="1" xfId="0" applyBorder="1" applyAlignment="1">
      <alignment horizontal="left" vertical="top"/>
    </xf>
    <xf numFmtId="164" fontId="0" fillId="0" borderId="2" xfId="0" applyBorder="1" applyAlignment="1">
      <alignment horizontal="left" vertical="top"/>
    </xf>
    <xf numFmtId="164" fontId="0" fillId="0" borderId="3" xfId="0" applyBorder="1" applyAlignment="1">
      <alignment horizontal="left" vertical="top"/>
    </xf>
    <xf numFmtId="164" fontId="0" fillId="0" borderId="4" xfId="0" applyBorder="1" applyAlignment="1">
      <alignment horizontal="left" vertical="top"/>
    </xf>
    <xf numFmtId="164" fontId="5" fillId="0" borderId="0" xfId="0" applyFont="1" applyAlignment="1">
      <alignment horizontal="left" vertical="center"/>
    </xf>
    <xf numFmtId="164" fontId="0" fillId="0" borderId="5" xfId="0" applyBorder="1" applyAlignment="1">
      <alignment horizontal="left" vertical="top"/>
    </xf>
    <xf numFmtId="164" fontId="4" fillId="0" borderId="0" xfId="0" applyFont="1" applyAlignment="1">
      <alignment horizontal="left" vertical="center"/>
    </xf>
    <xf numFmtId="164" fontId="6" fillId="0" borderId="0" xfId="0" applyFont="1" applyAlignment="1">
      <alignment horizontal="left" vertical="center"/>
    </xf>
    <xf numFmtId="164" fontId="7" fillId="0" borderId="0" xfId="0" applyFont="1" applyAlignment="1">
      <alignment horizontal="left" vertical="top"/>
    </xf>
    <xf numFmtId="164" fontId="8" fillId="0" borderId="0" xfId="0" applyFont="1" applyBorder="1" applyAlignment="1">
      <alignment horizontal="left" vertical="center"/>
    </xf>
    <xf numFmtId="164" fontId="9" fillId="0" borderId="0" xfId="0" applyFont="1" applyBorder="1" applyAlignment="1">
      <alignment horizontal="left" vertical="top" wrapText="1"/>
    </xf>
    <xf numFmtId="164" fontId="10" fillId="0" borderId="0" xfId="0" applyFont="1" applyAlignment="1">
      <alignment horizontal="left" vertical="top"/>
    </xf>
    <xf numFmtId="164" fontId="10" fillId="0" borderId="0" xfId="0" applyFont="1" applyBorder="1" applyAlignment="1">
      <alignment horizontal="left" vertical="top" wrapText="1"/>
    </xf>
    <xf numFmtId="164" fontId="7" fillId="0" borderId="0" xfId="0" applyFont="1" applyAlignment="1">
      <alignment horizontal="left" vertical="center"/>
    </xf>
    <xf numFmtId="164" fontId="8" fillId="0" borderId="0" xfId="0" applyFont="1" applyAlignment="1">
      <alignment horizontal="left" vertical="center"/>
    </xf>
    <xf numFmtId="164" fontId="8" fillId="4" borderId="0" xfId="0" applyFont="1" applyFill="1" applyAlignment="1">
      <alignment horizontal="left" vertical="center"/>
    </xf>
    <xf numFmtId="165" fontId="8" fillId="4" borderId="0" xfId="0" applyNumberFormat="1" applyFont="1" applyFill="1" applyAlignment="1">
      <alignment horizontal="left" vertical="top"/>
    </xf>
    <xf numFmtId="165" fontId="8" fillId="4" borderId="0" xfId="0" applyNumberFormat="1" applyFont="1" applyFill="1" applyBorder="1" applyAlignment="1">
      <alignment horizontal="left" vertical="top"/>
    </xf>
    <xf numFmtId="164" fontId="8" fillId="0" borderId="0" xfId="0" applyFont="1" applyBorder="1" applyAlignment="1">
      <alignment horizontal="left" vertical="center" wrapText="1"/>
    </xf>
    <xf numFmtId="164" fontId="0" fillId="0" borderId="6" xfId="0" applyBorder="1" applyAlignment="1">
      <alignment horizontal="left" vertical="top"/>
    </xf>
    <xf numFmtId="164" fontId="0" fillId="0" borderId="4" xfId="0" applyBorder="1" applyAlignment="1">
      <alignment horizontal="left" vertical="center"/>
    </xf>
    <xf numFmtId="164" fontId="11" fillId="0" borderId="7" xfId="0" applyFont="1" applyBorder="1" applyAlignment="1">
      <alignment horizontal="left" vertical="center"/>
    </xf>
    <xf numFmtId="164" fontId="0" fillId="0" borderId="7" xfId="0" applyBorder="1" applyAlignment="1">
      <alignment horizontal="left" vertical="center"/>
    </xf>
    <xf numFmtId="166" fontId="11" fillId="0" borderId="7" xfId="0" applyNumberFormat="1" applyFont="1" applyBorder="1" applyAlignment="1">
      <alignment horizontal="right" vertical="center"/>
    </xf>
    <xf numFmtId="164" fontId="0" fillId="0" borderId="5" xfId="0" applyBorder="1" applyAlignment="1">
      <alignment horizontal="left" vertical="center"/>
    </xf>
    <xf numFmtId="164" fontId="12" fillId="0" borderId="0" xfId="0" applyFont="1" applyBorder="1" applyAlignment="1">
      <alignment horizontal="right" vertical="center"/>
    </xf>
    <xf numFmtId="164" fontId="12" fillId="0" borderId="4" xfId="0" applyFont="1" applyBorder="1" applyAlignment="1">
      <alignment horizontal="left" vertical="center"/>
    </xf>
    <xf numFmtId="164" fontId="12" fillId="0" borderId="0" xfId="0" applyFont="1" applyAlignment="1">
      <alignment horizontal="left" vertical="center"/>
    </xf>
    <xf numFmtId="167" fontId="12" fillId="0" borderId="0" xfId="0" applyNumberFormat="1" applyFont="1" applyBorder="1" applyAlignment="1">
      <alignment horizontal="center" vertical="center"/>
    </xf>
    <xf numFmtId="166" fontId="9" fillId="0" borderId="0" xfId="0" applyNumberFormat="1" applyFont="1" applyBorder="1" applyAlignment="1">
      <alignment horizontal="right" vertical="center"/>
    </xf>
    <xf numFmtId="164" fontId="12" fillId="0" borderId="5" xfId="0" applyFont="1" applyBorder="1" applyAlignment="1">
      <alignment horizontal="left" vertical="center"/>
    </xf>
    <xf numFmtId="164" fontId="0" fillId="3" borderId="0" xfId="0" applyFill="1" applyAlignment="1">
      <alignment horizontal="left" vertical="center"/>
    </xf>
    <xf numFmtId="164" fontId="10" fillId="3" borderId="8" xfId="0" applyFont="1" applyFill="1" applyBorder="1" applyAlignment="1">
      <alignment horizontal="left" vertical="center"/>
    </xf>
    <xf numFmtId="164" fontId="0" fillId="3" borderId="9" xfId="0" applyFill="1" applyBorder="1" applyAlignment="1">
      <alignment horizontal="left" vertical="center"/>
    </xf>
    <xf numFmtId="164" fontId="10" fillId="3" borderId="9" xfId="0" applyFont="1" applyFill="1" applyBorder="1" applyAlignment="1">
      <alignment horizontal="center" vertical="center"/>
    </xf>
    <xf numFmtId="164" fontId="10" fillId="3" borderId="9" xfId="0" applyFont="1" applyFill="1" applyBorder="1" applyAlignment="1">
      <alignment horizontal="left" vertical="center"/>
    </xf>
    <xf numFmtId="166" fontId="10" fillId="3" borderId="10" xfId="0" applyNumberFormat="1" applyFont="1" applyFill="1" applyBorder="1" applyAlignment="1">
      <alignment horizontal="right" vertical="center"/>
    </xf>
    <xf numFmtId="164" fontId="0" fillId="3" borderId="5" xfId="0" applyFill="1" applyBorder="1" applyAlignment="1">
      <alignment horizontal="left" vertical="center"/>
    </xf>
    <xf numFmtId="164" fontId="0" fillId="0" borderId="11" xfId="0" applyBorder="1" applyAlignment="1">
      <alignment horizontal="left" vertical="center"/>
    </xf>
    <xf numFmtId="164" fontId="0" fillId="0" borderId="12" xfId="0" applyBorder="1" applyAlignment="1">
      <alignment horizontal="left" vertical="center"/>
    </xf>
    <xf numFmtId="164" fontId="0" fillId="0" borderId="13" xfId="0" applyBorder="1" applyAlignment="1">
      <alignment horizontal="left" vertical="center"/>
    </xf>
    <xf numFmtId="164" fontId="0" fillId="0" borderId="1" xfId="0" applyBorder="1" applyAlignment="1">
      <alignment horizontal="left" vertical="center"/>
    </xf>
    <xf numFmtId="164" fontId="0" fillId="0" borderId="2" xfId="0" applyBorder="1" applyAlignment="1">
      <alignment horizontal="left" vertical="center"/>
    </xf>
    <xf numFmtId="164" fontId="8" fillId="0" borderId="4" xfId="0" applyFont="1" applyBorder="1" applyAlignment="1">
      <alignment horizontal="left" vertical="center"/>
    </xf>
    <xf numFmtId="164" fontId="10" fillId="0" borderId="0" xfId="0" applyFont="1" applyAlignment="1">
      <alignment horizontal="left" vertical="center"/>
    </xf>
    <xf numFmtId="164" fontId="10" fillId="0" borderId="4" xfId="0" applyFont="1" applyBorder="1" applyAlignment="1">
      <alignment horizontal="left" vertical="center"/>
    </xf>
    <xf numFmtId="164" fontId="10" fillId="0" borderId="0" xfId="0" applyFont="1" applyBorder="1" applyAlignment="1">
      <alignment horizontal="left" vertical="center" wrapText="1"/>
    </xf>
    <xf numFmtId="164" fontId="13" fillId="0" borderId="0" xfId="0" applyFont="1" applyAlignment="1">
      <alignment horizontal="left" vertical="center"/>
    </xf>
    <xf numFmtId="168" fontId="8" fillId="0" borderId="0" xfId="0" applyNumberFormat="1" applyFont="1" applyBorder="1" applyAlignment="1">
      <alignment horizontal="left" vertical="top"/>
    </xf>
    <xf numFmtId="164" fontId="14" fillId="0" borderId="14" xfId="0" applyFont="1" applyBorder="1" applyAlignment="1">
      <alignment horizontal="center" vertical="center"/>
    </xf>
    <xf numFmtId="164" fontId="0" fillId="0" borderId="15" xfId="0" applyBorder="1" applyAlignment="1">
      <alignment horizontal="left" vertical="center"/>
    </xf>
    <xf numFmtId="164" fontId="0" fillId="0" borderId="16" xfId="0" applyBorder="1" applyAlignment="1">
      <alignment horizontal="left" vertical="center"/>
    </xf>
    <xf numFmtId="164" fontId="0" fillId="0" borderId="17" xfId="0" applyBorder="1" applyAlignment="1">
      <alignment horizontal="left" vertical="center"/>
    </xf>
    <xf numFmtId="164" fontId="8" fillId="3" borderId="8" xfId="0" applyFont="1" applyFill="1" applyBorder="1" applyAlignment="1">
      <alignment horizontal="center" vertical="center"/>
    </xf>
    <xf numFmtId="164" fontId="8" fillId="3" borderId="9" xfId="0" applyFont="1" applyFill="1" applyBorder="1" applyAlignment="1">
      <alignment horizontal="center" vertical="center"/>
    </xf>
    <xf numFmtId="164" fontId="8" fillId="3" borderId="9" xfId="0" applyFont="1" applyFill="1" applyBorder="1" applyAlignment="1">
      <alignment horizontal="right" vertical="center"/>
    </xf>
    <xf numFmtId="164" fontId="8" fillId="3" borderId="10" xfId="0" applyFont="1" applyFill="1" applyBorder="1" applyAlignment="1">
      <alignment horizontal="center" vertical="center"/>
    </xf>
    <xf numFmtId="164" fontId="7" fillId="0" borderId="18" xfId="0" applyFont="1" applyBorder="1" applyAlignment="1">
      <alignment horizontal="center" vertical="center" wrapText="1"/>
    </xf>
    <xf numFmtId="164" fontId="7" fillId="0" borderId="19" xfId="0" applyFont="1" applyBorder="1" applyAlignment="1">
      <alignment horizontal="center" vertical="center" wrapText="1"/>
    </xf>
    <xf numFmtId="164" fontId="7" fillId="0" borderId="20" xfId="0" applyFont="1" applyBorder="1" applyAlignment="1">
      <alignment horizontal="center" vertical="center" wrapText="1"/>
    </xf>
    <xf numFmtId="164" fontId="0" fillId="0" borderId="0" xfId="0" applyAlignment="1">
      <alignment horizontal="left" vertical="center"/>
    </xf>
    <xf numFmtId="164" fontId="0" fillId="0" borderId="14" xfId="0" applyBorder="1" applyAlignment="1">
      <alignment horizontal="left" vertical="center"/>
    </xf>
    <xf numFmtId="164" fontId="15" fillId="0" borderId="0" xfId="0" applyFont="1" applyAlignment="1">
      <alignment horizontal="left" vertical="center"/>
    </xf>
    <xf numFmtId="166" fontId="15" fillId="0" borderId="0" xfId="0" applyNumberFormat="1" applyFont="1" applyBorder="1" applyAlignment="1">
      <alignment horizontal="right" vertical="center"/>
    </xf>
    <xf numFmtId="164" fontId="10" fillId="0" borderId="0" xfId="0" applyFont="1" applyAlignment="1">
      <alignment horizontal="center" vertical="center"/>
    </xf>
    <xf numFmtId="166" fontId="14" fillId="0" borderId="21" xfId="0" applyNumberFormat="1" applyFont="1" applyBorder="1" applyAlignment="1">
      <alignment horizontal="right" vertical="center"/>
    </xf>
    <xf numFmtId="166" fontId="14" fillId="0" borderId="0" xfId="0" applyNumberFormat="1" applyFont="1" applyAlignment="1">
      <alignment horizontal="right" vertical="center"/>
    </xf>
    <xf numFmtId="169" fontId="14" fillId="0" borderId="0" xfId="0" applyNumberFormat="1" applyFont="1" applyAlignment="1">
      <alignment horizontal="right" vertical="center"/>
    </xf>
    <xf numFmtId="166" fontId="14" fillId="0" borderId="17" xfId="0" applyNumberFormat="1" applyFont="1" applyBorder="1" applyAlignment="1">
      <alignment horizontal="right" vertical="center"/>
    </xf>
    <xf numFmtId="164" fontId="16" fillId="0" borderId="0" xfId="0" applyFont="1" applyAlignment="1">
      <alignment horizontal="left" vertical="center"/>
    </xf>
    <xf numFmtId="164" fontId="17" fillId="0" borderId="0" xfId="0" applyFont="1" applyAlignment="1">
      <alignment horizontal="left" vertical="center"/>
    </xf>
    <xf numFmtId="164" fontId="17" fillId="0" borderId="4" xfId="0" applyFont="1" applyBorder="1" applyAlignment="1">
      <alignment horizontal="left" vertical="center"/>
    </xf>
    <xf numFmtId="164" fontId="18" fillId="0" borderId="0" xfId="0" applyFont="1" applyAlignment="1">
      <alignment horizontal="left" vertical="center"/>
    </xf>
    <xf numFmtId="164" fontId="18" fillId="0" borderId="0" xfId="0" applyFont="1" applyBorder="1" applyAlignment="1">
      <alignment horizontal="left" vertical="center" wrapText="1"/>
    </xf>
    <xf numFmtId="166" fontId="19" fillId="0" borderId="0" xfId="0" applyNumberFormat="1" applyFont="1" applyBorder="1" applyAlignment="1">
      <alignment horizontal="right" vertical="center"/>
    </xf>
    <xf numFmtId="164" fontId="20" fillId="0" borderId="0" xfId="0" applyFont="1" applyAlignment="1">
      <alignment horizontal="center" vertical="center"/>
    </xf>
    <xf numFmtId="166" fontId="21" fillId="0" borderId="21" xfId="0" applyNumberFormat="1" applyFont="1" applyBorder="1" applyAlignment="1">
      <alignment horizontal="right" vertical="center"/>
    </xf>
    <xf numFmtId="166" fontId="21" fillId="0" borderId="0" xfId="0" applyNumberFormat="1" applyFont="1" applyAlignment="1">
      <alignment horizontal="right" vertical="center"/>
    </xf>
    <xf numFmtId="169" fontId="21" fillId="0" borderId="0" xfId="0" applyNumberFormat="1" applyFont="1" applyAlignment="1">
      <alignment horizontal="right" vertical="center"/>
    </xf>
    <xf numFmtId="166" fontId="21" fillId="0" borderId="17" xfId="0" applyNumberFormat="1" applyFont="1" applyBorder="1" applyAlignment="1">
      <alignment horizontal="right" vertical="center"/>
    </xf>
    <xf numFmtId="166" fontId="21" fillId="0" borderId="22" xfId="0" applyNumberFormat="1" applyFont="1" applyBorder="1" applyAlignment="1">
      <alignment horizontal="right" vertical="center"/>
    </xf>
    <xf numFmtId="166" fontId="21" fillId="0" borderId="23" xfId="0" applyNumberFormat="1" applyFont="1" applyBorder="1" applyAlignment="1">
      <alignment horizontal="right" vertical="center"/>
    </xf>
    <xf numFmtId="169" fontId="21" fillId="0" borderId="23" xfId="0" applyNumberFormat="1" applyFont="1" applyBorder="1" applyAlignment="1">
      <alignment horizontal="right" vertical="center"/>
    </xf>
    <xf numFmtId="166" fontId="21" fillId="0" borderId="24" xfId="0" applyNumberFormat="1" applyFont="1" applyBorder="1" applyAlignment="1">
      <alignment horizontal="right" vertical="center"/>
    </xf>
    <xf numFmtId="164" fontId="0" fillId="2" borderId="0" xfId="0" applyFill="1" applyBorder="1" applyAlignment="1">
      <alignment horizontal="left" vertical="top"/>
    </xf>
    <xf numFmtId="164" fontId="7" fillId="0" borderId="0" xfId="0" applyFont="1" applyBorder="1" applyAlignment="1">
      <alignment horizontal="left" vertical="center" wrapText="1"/>
    </xf>
    <xf numFmtId="168" fontId="8" fillId="0" borderId="0" xfId="0" applyNumberFormat="1" applyFont="1" applyAlignment="1">
      <alignment horizontal="left" vertical="top"/>
    </xf>
    <xf numFmtId="164" fontId="0" fillId="0" borderId="0" xfId="0" applyFont="1" applyAlignment="1">
      <alignment horizontal="left" vertical="center" wrapText="1"/>
    </xf>
    <xf numFmtId="164" fontId="0" fillId="0" borderId="4" xfId="0" applyBorder="1" applyAlignment="1">
      <alignment horizontal="left" vertical="center" wrapText="1"/>
    </xf>
    <xf numFmtId="164" fontId="0" fillId="0" borderId="5" xfId="0" applyBorder="1" applyAlignment="1">
      <alignment horizontal="left" vertical="center" wrapText="1"/>
    </xf>
    <xf numFmtId="164" fontId="0" fillId="0" borderId="25" xfId="0" applyBorder="1" applyAlignment="1">
      <alignment horizontal="left" vertical="center"/>
    </xf>
    <xf numFmtId="164" fontId="11" fillId="0" borderId="0" xfId="0" applyFont="1" applyAlignment="1">
      <alignment horizontal="left" vertical="center"/>
    </xf>
    <xf numFmtId="166" fontId="15" fillId="0" borderId="0" xfId="0" applyNumberFormat="1" applyFont="1" applyAlignment="1">
      <alignment horizontal="right" vertical="center"/>
    </xf>
    <xf numFmtId="164" fontId="12" fillId="0" borderId="0" xfId="0" applyFont="1" applyAlignment="1">
      <alignment horizontal="right" vertical="center"/>
    </xf>
    <xf numFmtId="166" fontId="12" fillId="0" borderId="0" xfId="0" applyNumberFormat="1" applyFont="1" applyAlignment="1">
      <alignment horizontal="right" vertical="center"/>
    </xf>
    <xf numFmtId="167" fontId="12" fillId="0" borderId="0" xfId="0" applyNumberFormat="1" applyFont="1" applyAlignment="1">
      <alignment horizontal="right" vertical="center"/>
    </xf>
    <xf numFmtId="164" fontId="10" fillId="3" borderId="9" xfId="0" applyFont="1" applyFill="1" applyBorder="1" applyAlignment="1">
      <alignment horizontal="right" vertical="center"/>
    </xf>
    <xf numFmtId="166" fontId="10" fillId="3" borderId="9" xfId="0" applyNumberFormat="1" applyFont="1" applyFill="1" applyBorder="1" applyAlignment="1">
      <alignment horizontal="right" vertical="center"/>
    </xf>
    <xf numFmtId="164" fontId="0" fillId="3" borderId="26" xfId="0" applyFill="1" applyBorder="1" applyAlignment="1">
      <alignment horizontal="left" vertical="center"/>
    </xf>
    <xf numFmtId="164" fontId="0" fillId="0" borderId="3" xfId="0" applyBorder="1" applyAlignment="1">
      <alignment horizontal="left" vertical="center"/>
    </xf>
    <xf numFmtId="164" fontId="8" fillId="3" borderId="0" xfId="0" applyFont="1" applyFill="1" applyAlignment="1">
      <alignment horizontal="left" vertical="center"/>
    </xf>
    <xf numFmtId="164" fontId="8" fillId="3" borderId="0" xfId="0" applyFont="1" applyFill="1" applyAlignment="1">
      <alignment horizontal="right" vertical="center"/>
    </xf>
    <xf numFmtId="164" fontId="22" fillId="0" borderId="4" xfId="0" applyFont="1" applyBorder="1" applyAlignment="1">
      <alignment horizontal="left" vertical="center"/>
    </xf>
    <xf numFmtId="164" fontId="22" fillId="0" borderId="23" xfId="0" applyFont="1" applyBorder="1" applyAlignment="1">
      <alignment horizontal="left" vertical="center"/>
    </xf>
    <xf numFmtId="166" fontId="22" fillId="0" borderId="23" xfId="0" applyNumberFormat="1" applyFont="1" applyBorder="1" applyAlignment="1">
      <alignment horizontal="right" vertical="center"/>
    </xf>
    <xf numFmtId="164" fontId="22" fillId="0" borderId="5" xfId="0" applyFont="1" applyBorder="1" applyAlignment="1">
      <alignment horizontal="left" vertical="center"/>
    </xf>
    <xf numFmtId="164" fontId="23" fillId="0" borderId="0" xfId="0" applyFont="1" applyAlignment="1">
      <alignment horizontal="left" vertical="center"/>
    </xf>
    <xf numFmtId="164" fontId="24" fillId="0" borderId="4" xfId="0" applyFont="1" applyBorder="1" applyAlignment="1">
      <alignment horizontal="left" vertical="center"/>
    </xf>
    <xf numFmtId="164" fontId="24" fillId="0" borderId="23" xfId="0" applyFont="1" applyBorder="1" applyAlignment="1">
      <alignment horizontal="left" vertical="center"/>
    </xf>
    <xf numFmtId="166" fontId="24" fillId="0" borderId="23" xfId="0" applyNumberFormat="1" applyFont="1" applyBorder="1" applyAlignment="1">
      <alignment horizontal="right" vertical="center"/>
    </xf>
    <xf numFmtId="164" fontId="24" fillId="0" borderId="5" xfId="0" applyFont="1" applyBorder="1" applyAlignment="1">
      <alignment horizontal="left" vertical="center"/>
    </xf>
    <xf numFmtId="164" fontId="0" fillId="0" borderId="0" xfId="0" applyFont="1" applyAlignment="1">
      <alignment horizontal="center" vertical="center" wrapText="1"/>
    </xf>
    <xf numFmtId="164" fontId="0" fillId="0" borderId="4" xfId="0" applyBorder="1" applyAlignment="1">
      <alignment horizontal="center" vertical="center" wrapText="1"/>
    </xf>
    <xf numFmtId="164" fontId="8" fillId="3" borderId="18" xfId="0" applyFont="1" applyFill="1" applyBorder="1" applyAlignment="1">
      <alignment horizontal="center" vertical="center" wrapText="1"/>
    </xf>
    <xf numFmtId="164" fontId="8" fillId="3" borderId="19" xfId="0" applyFont="1" applyFill="1" applyBorder="1" applyAlignment="1">
      <alignment horizontal="center" vertical="center" wrapText="1"/>
    </xf>
    <xf numFmtId="164" fontId="8" fillId="3" borderId="20" xfId="0" applyFont="1" applyFill="1" applyBorder="1" applyAlignment="1">
      <alignment horizontal="center" vertical="center" wrapText="1"/>
    </xf>
    <xf numFmtId="166" fontId="15" fillId="0" borderId="0" xfId="0" applyNumberFormat="1" applyFont="1" applyAlignment="1">
      <alignment horizontal="right"/>
    </xf>
    <xf numFmtId="169" fontId="25" fillId="0" borderId="15" xfId="0" applyNumberFormat="1" applyFont="1" applyBorder="1" applyAlignment="1">
      <alignment horizontal="right"/>
    </xf>
    <xf numFmtId="169" fontId="25" fillId="0" borderId="16" xfId="0" applyNumberFormat="1" applyFont="1" applyBorder="1" applyAlignment="1">
      <alignment horizontal="right"/>
    </xf>
    <xf numFmtId="166" fontId="26" fillId="0" borderId="0" xfId="0" applyNumberFormat="1" applyFont="1" applyAlignment="1">
      <alignment horizontal="right" vertical="center"/>
    </xf>
    <xf numFmtId="164" fontId="0" fillId="0" borderId="0" xfId="0" applyFont="1" applyAlignment="1">
      <alignment horizontal="left"/>
    </xf>
    <xf numFmtId="164" fontId="27" fillId="0" borderId="4" xfId="0" applyFont="1" applyBorder="1" applyAlignment="1">
      <alignment horizontal="left"/>
    </xf>
    <xf numFmtId="164" fontId="27" fillId="0" borderId="0" xfId="0" applyFont="1" applyAlignment="1">
      <alignment horizontal="left"/>
    </xf>
    <xf numFmtId="164" fontId="22" fillId="0" borderId="0" xfId="0" applyFont="1" applyAlignment="1">
      <alignment horizontal="left"/>
    </xf>
    <xf numFmtId="166" fontId="22" fillId="0" borderId="0" xfId="0" applyNumberFormat="1" applyFont="1" applyAlignment="1">
      <alignment horizontal="right"/>
    </xf>
    <xf numFmtId="164" fontId="27" fillId="0" borderId="21" xfId="0" applyFont="1" applyBorder="1" applyAlignment="1">
      <alignment horizontal="left"/>
    </xf>
    <xf numFmtId="169" fontId="27" fillId="0" borderId="0" xfId="0" applyNumberFormat="1" applyFont="1" applyAlignment="1">
      <alignment horizontal="right"/>
    </xf>
    <xf numFmtId="169" fontId="27" fillId="0" borderId="17" xfId="0" applyNumberFormat="1" applyFont="1" applyBorder="1" applyAlignment="1">
      <alignment horizontal="right"/>
    </xf>
    <xf numFmtId="166" fontId="27" fillId="0" borderId="0" xfId="0" applyNumberFormat="1" applyFont="1" applyAlignment="1">
      <alignment horizontal="right" vertical="center"/>
    </xf>
    <xf numFmtId="164" fontId="24" fillId="0" borderId="0" xfId="0" applyFont="1" applyAlignment="1">
      <alignment horizontal="left"/>
    </xf>
    <xf numFmtId="166" fontId="24" fillId="0" borderId="0" xfId="0" applyNumberFormat="1" applyFont="1" applyAlignment="1">
      <alignment horizontal="right"/>
    </xf>
    <xf numFmtId="164" fontId="0" fillId="0" borderId="27" xfId="0" applyFont="1" applyBorder="1" applyAlignment="1">
      <alignment horizontal="center" vertical="center"/>
    </xf>
    <xf numFmtId="165" fontId="0" fillId="0" borderId="27" xfId="0" applyNumberFormat="1" applyFont="1" applyBorder="1" applyAlignment="1">
      <alignment horizontal="left" vertical="center" wrapText="1"/>
    </xf>
    <xf numFmtId="164" fontId="0" fillId="0" borderId="27" xfId="0" applyFont="1" applyBorder="1" applyAlignment="1">
      <alignment horizontal="left" vertical="center" wrapText="1"/>
    </xf>
    <xf numFmtId="164" fontId="0" fillId="0" borderId="27" xfId="0" applyFont="1" applyBorder="1" applyAlignment="1">
      <alignment horizontal="center" vertical="center" wrapText="1"/>
    </xf>
    <xf numFmtId="170" fontId="0" fillId="0" borderId="27" xfId="0" applyNumberFormat="1" applyFont="1" applyBorder="1" applyAlignment="1">
      <alignment horizontal="right" vertical="center"/>
    </xf>
    <xf numFmtId="166" fontId="0" fillId="4" borderId="27" xfId="0" applyNumberFormat="1" applyFont="1" applyFill="1" applyBorder="1" applyAlignment="1">
      <alignment horizontal="right" vertical="center"/>
    </xf>
    <xf numFmtId="166" fontId="0" fillId="0" borderId="27" xfId="0" applyNumberFormat="1" applyFont="1" applyBorder="1" applyAlignment="1">
      <alignment horizontal="right" vertical="center"/>
    </xf>
    <xf numFmtId="164" fontId="12" fillId="4" borderId="27" xfId="0" applyFont="1" applyFill="1" applyBorder="1" applyAlignment="1">
      <alignment horizontal="left" vertical="center" wrapText="1"/>
    </xf>
    <xf numFmtId="164" fontId="12" fillId="0" borderId="0" xfId="0" applyFont="1" applyAlignment="1">
      <alignment horizontal="center" vertical="center" wrapText="1"/>
    </xf>
    <xf numFmtId="169" fontId="12" fillId="0" borderId="0" xfId="0" applyNumberFormat="1" applyFont="1" applyAlignment="1">
      <alignment horizontal="right" vertical="center"/>
    </xf>
    <xf numFmtId="169" fontId="12" fillId="0" borderId="17" xfId="0" applyNumberFormat="1" applyFont="1" applyBorder="1" applyAlignment="1">
      <alignment horizontal="right" vertical="center"/>
    </xf>
    <xf numFmtId="166" fontId="0" fillId="0" borderId="0" xfId="0" applyNumberFormat="1" applyFont="1" applyAlignment="1">
      <alignment horizontal="right" vertical="center"/>
    </xf>
    <xf numFmtId="164" fontId="28" fillId="0" borderId="0" xfId="0" applyFont="1" applyAlignment="1">
      <alignment horizontal="left" vertical="center" wrapText="1"/>
    </xf>
    <xf numFmtId="164" fontId="29" fillId="0" borderId="0" xfId="0" applyFont="1" applyAlignment="1">
      <alignment horizontal="left" vertical="center" wrapText="1"/>
    </xf>
    <xf numFmtId="164" fontId="0" fillId="0" borderId="21" xfId="0" applyBorder="1" applyAlignment="1">
      <alignment horizontal="left" vertical="center"/>
    </xf>
    <xf numFmtId="164" fontId="28" fillId="0" borderId="0" xfId="0" applyFont="1" applyAlignment="1">
      <alignment horizontal="left" vertical="center"/>
    </xf>
    <xf numFmtId="164" fontId="30" fillId="0" borderId="0" xfId="0" applyFont="1" applyAlignment="1">
      <alignment horizontal="left" vertical="top" wrapText="1"/>
    </xf>
    <xf numFmtId="164" fontId="31" fillId="0" borderId="4" xfId="0" applyFont="1" applyBorder="1" applyAlignment="1">
      <alignment horizontal="left" vertical="center"/>
    </xf>
    <xf numFmtId="164" fontId="31" fillId="0" borderId="0" xfId="0" applyFont="1" applyAlignment="1">
      <alignment horizontal="left" vertical="center"/>
    </xf>
    <xf numFmtId="164" fontId="31" fillId="0" borderId="0" xfId="0" applyFont="1" applyAlignment="1">
      <alignment horizontal="left" vertical="center" wrapText="1"/>
    </xf>
    <xf numFmtId="164" fontId="31" fillId="0" borderId="21" xfId="0" applyFont="1" applyBorder="1" applyAlignment="1">
      <alignment horizontal="left" vertical="center"/>
    </xf>
    <xf numFmtId="164" fontId="31" fillId="0" borderId="17" xfId="0" applyFont="1" applyBorder="1" applyAlignment="1">
      <alignment horizontal="left" vertical="center"/>
    </xf>
    <xf numFmtId="164" fontId="32" fillId="0" borderId="4" xfId="0" applyFont="1" applyBorder="1" applyAlignment="1">
      <alignment horizontal="left" vertical="center"/>
    </xf>
    <xf numFmtId="164" fontId="32" fillId="0" borderId="0" xfId="0" applyFont="1" applyAlignment="1">
      <alignment horizontal="left" vertical="center"/>
    </xf>
    <xf numFmtId="164" fontId="32" fillId="0" borderId="0" xfId="0" applyFont="1" applyAlignment="1">
      <alignment horizontal="left" vertical="center" wrapText="1"/>
    </xf>
    <xf numFmtId="170" fontId="32" fillId="0" borderId="0" xfId="0" applyNumberFormat="1" applyFont="1" applyAlignment="1">
      <alignment horizontal="right" vertical="center"/>
    </xf>
    <xf numFmtId="164" fontId="32" fillId="0" borderId="21" xfId="0" applyFont="1" applyBorder="1" applyAlignment="1">
      <alignment horizontal="left" vertical="center"/>
    </xf>
    <xf numFmtId="164" fontId="32" fillId="0" borderId="17" xfId="0" applyFont="1" applyBorder="1" applyAlignment="1">
      <alignment horizontal="left" vertical="center"/>
    </xf>
    <xf numFmtId="164" fontId="33" fillId="0" borderId="4" xfId="0" applyFont="1" applyBorder="1" applyAlignment="1">
      <alignment horizontal="left" vertical="center"/>
    </xf>
    <xf numFmtId="164" fontId="33" fillId="0" borderId="0" xfId="0" applyFont="1" applyAlignment="1">
      <alignment horizontal="left" vertical="center"/>
    </xf>
    <xf numFmtId="164" fontId="33" fillId="0" borderId="0" xfId="0" applyFont="1" applyAlignment="1">
      <alignment horizontal="left" vertical="center" wrapText="1"/>
    </xf>
    <xf numFmtId="170" fontId="33" fillId="0" borderId="0" xfId="0" applyNumberFormat="1" applyFont="1" applyAlignment="1">
      <alignment horizontal="right" vertical="center"/>
    </xf>
    <xf numFmtId="164" fontId="33" fillId="0" borderId="21" xfId="0" applyFont="1" applyBorder="1" applyAlignment="1">
      <alignment horizontal="left" vertical="center"/>
    </xf>
    <xf numFmtId="164" fontId="33" fillId="0" borderId="17" xfId="0" applyFont="1" applyBorder="1" applyAlignment="1">
      <alignment horizontal="left" vertical="center"/>
    </xf>
    <xf numFmtId="164" fontId="34" fillId="0" borderId="27" xfId="0" applyFont="1" applyBorder="1" applyAlignment="1">
      <alignment horizontal="center" vertical="center"/>
    </xf>
    <xf numFmtId="165" fontId="34" fillId="0" borderId="27" xfId="0" applyNumberFormat="1" applyFont="1" applyBorder="1" applyAlignment="1">
      <alignment horizontal="left" vertical="center" wrapText="1"/>
    </xf>
    <xf numFmtId="164" fontId="34" fillId="0" borderId="27" xfId="0" applyFont="1" applyBorder="1" applyAlignment="1">
      <alignment horizontal="left" vertical="center" wrapText="1"/>
    </xf>
    <xf numFmtId="164" fontId="34" fillId="0" borderId="27" xfId="0" applyFont="1" applyBorder="1" applyAlignment="1">
      <alignment horizontal="center" vertical="center" wrapText="1"/>
    </xf>
    <xf numFmtId="170" fontId="34" fillId="0" borderId="27" xfId="0" applyNumberFormat="1" applyFont="1" applyBorder="1" applyAlignment="1">
      <alignment horizontal="right" vertical="center"/>
    </xf>
    <xf numFmtId="166" fontId="34" fillId="4" borderId="27" xfId="0" applyNumberFormat="1" applyFont="1" applyFill="1" applyBorder="1" applyAlignment="1">
      <alignment horizontal="right" vertical="center"/>
    </xf>
    <xf numFmtId="166" fontId="34" fillId="0" borderId="27" xfId="0" applyNumberFormat="1" applyFont="1" applyBorder="1" applyAlignment="1">
      <alignment horizontal="right" vertical="center"/>
    </xf>
    <xf numFmtId="164" fontId="34" fillId="0" borderId="4" xfId="0" applyFont="1" applyBorder="1" applyAlignment="1">
      <alignment horizontal="left" vertical="center"/>
    </xf>
    <xf numFmtId="164" fontId="34" fillId="4" borderId="27" xfId="0" applyFont="1" applyFill="1" applyBorder="1" applyAlignment="1">
      <alignment horizontal="left" vertical="center" wrapText="1"/>
    </xf>
    <xf numFmtId="164" fontId="34" fillId="0" borderId="0" xfId="0" applyFont="1" applyAlignment="1">
      <alignment horizontal="center" vertical="center" wrapText="1"/>
    </xf>
    <xf numFmtId="164" fontId="32" fillId="0" borderId="22" xfId="0" applyFont="1" applyBorder="1" applyAlignment="1">
      <alignment horizontal="left" vertical="center"/>
    </xf>
    <xf numFmtId="164" fontId="32" fillId="0" borderId="23" xfId="0" applyFont="1" applyBorder="1" applyAlignment="1">
      <alignment horizontal="left" vertical="center"/>
    </xf>
    <xf numFmtId="164" fontId="32" fillId="0" borderId="24" xfId="0" applyFont="1" applyBorder="1" applyAlignment="1">
      <alignment horizontal="left" vertical="center"/>
    </xf>
    <xf numFmtId="164" fontId="0" fillId="0" borderId="22" xfId="0" applyBorder="1" applyAlignment="1">
      <alignment horizontal="left" vertical="center"/>
    </xf>
    <xf numFmtId="164" fontId="0" fillId="0" borderId="23" xfId="0" applyBorder="1" applyAlignment="1">
      <alignment horizontal="left" vertical="center"/>
    </xf>
    <xf numFmtId="164" fontId="0" fillId="0" borderId="24" xfId="0" applyBorder="1" applyAlignment="1">
      <alignment horizontal="left"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CM55"/>
  <sheetViews>
    <sheetView showGridLines="0" defaultGridColor="0" colorId="8" workbookViewId="0" topLeftCell="A1">
      <pane ySplit="1" topLeftCell="A2" activePane="bottomLeft" state="frozen"/>
      <selection pane="topLeft" activeCell="A1" sqref="A1"/>
      <selection pane="bottomLeft" activeCell="A1" sqref="A1"/>
    </sheetView>
  </sheetViews>
  <sheetFormatPr defaultColWidth="10.66015625" defaultRowHeight="14.25" customHeight="1"/>
  <cols>
    <col min="1" max="1" width="8.33203125" style="1" customWidth="1"/>
    <col min="2" max="2" width="1.66796875" style="1" customWidth="1"/>
    <col min="3" max="3" width="4.16015625" style="1" customWidth="1"/>
    <col min="4" max="33" width="2.5" style="1" customWidth="1"/>
    <col min="34" max="34" width="3.33203125" style="1" customWidth="1"/>
    <col min="35" max="35" width="31.66015625" style="1" customWidth="1"/>
    <col min="36" max="37" width="2.5" style="1" customWidth="1"/>
    <col min="38" max="38" width="8.33203125" style="1" customWidth="1"/>
    <col min="39" max="39" width="3.33203125" style="1" customWidth="1"/>
    <col min="40" max="40" width="13.33203125" style="1" customWidth="1"/>
    <col min="41" max="41" width="7.5" style="1" customWidth="1"/>
    <col min="42" max="42" width="4.16015625" style="1" customWidth="1"/>
    <col min="43" max="43" width="15.66015625" style="1" customWidth="1"/>
    <col min="44" max="44" width="13.66015625" style="1" customWidth="1"/>
    <col min="45" max="56" width="0" style="1" hidden="1" customWidth="1"/>
    <col min="57" max="57" width="66.5" style="1" customWidth="1"/>
    <col min="58" max="70" width="10.66015625" style="2" customWidth="1"/>
    <col min="71" max="91" width="0" style="1" hidden="1" customWidth="1"/>
    <col min="92" max="16384" width="10.66015625" style="2" customWidth="1"/>
  </cols>
  <sheetData>
    <row r="1" spans="1:74" s="4" customFormat="1" ht="22.5" customHeight="1">
      <c r="A1" s="3" t="s">
        <v>0</v>
      </c>
      <c r="D1" s="5" t="s">
        <v>1</v>
      </c>
      <c r="BA1" s="3" t="s">
        <v>2</v>
      </c>
      <c r="BB1" s="3" t="s">
        <v>3</v>
      </c>
      <c r="BT1" s="3" t="s">
        <v>4</v>
      </c>
      <c r="BU1" s="3" t="s">
        <v>4</v>
      </c>
      <c r="BV1" s="3" t="s">
        <v>5</v>
      </c>
    </row>
    <row r="2" spans="44:72" s="1" customFormat="1" ht="37.5" customHeight="1">
      <c r="AR2" s="6" t="s">
        <v>6</v>
      </c>
      <c r="AS2" s="6"/>
      <c r="AT2" s="6"/>
      <c r="AU2" s="6"/>
      <c r="AV2" s="6"/>
      <c r="AW2" s="6"/>
      <c r="AX2" s="6"/>
      <c r="AY2" s="6"/>
      <c r="AZ2" s="6"/>
      <c r="BA2" s="6"/>
      <c r="BB2" s="6"/>
      <c r="BC2" s="6"/>
      <c r="BD2" s="6"/>
      <c r="BE2" s="6"/>
      <c r="BS2" s="7" t="s">
        <v>7</v>
      </c>
      <c r="BT2" s="7" t="s">
        <v>8</v>
      </c>
    </row>
    <row r="3" spans="2:72" s="1" customFormat="1" ht="7.5" customHeight="1">
      <c r="B3" s="8"/>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10"/>
      <c r="BS3" s="7" t="s">
        <v>7</v>
      </c>
      <c r="BT3" s="7" t="s">
        <v>9</v>
      </c>
    </row>
    <row r="4" spans="2:71" s="1" customFormat="1" ht="37.5" customHeight="1">
      <c r="B4" s="11"/>
      <c r="D4" s="12" t="s">
        <v>10</v>
      </c>
      <c r="AQ4" s="13"/>
      <c r="AS4" s="14" t="s">
        <v>11</v>
      </c>
      <c r="BE4" s="15" t="s">
        <v>12</v>
      </c>
      <c r="BS4" s="7" t="s">
        <v>13</v>
      </c>
    </row>
    <row r="5" spans="2:71" s="1" customFormat="1" ht="15" customHeight="1">
      <c r="B5" s="11"/>
      <c r="D5" s="16" t="s">
        <v>14</v>
      </c>
      <c r="K5" s="17" t="s">
        <v>15</v>
      </c>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Q5" s="13"/>
      <c r="BE5" s="18" t="s">
        <v>16</v>
      </c>
      <c r="BS5" s="7" t="s">
        <v>7</v>
      </c>
    </row>
    <row r="6" spans="2:71" s="1" customFormat="1" ht="37.5" customHeight="1">
      <c r="B6" s="11"/>
      <c r="D6" s="19" t="s">
        <v>17</v>
      </c>
      <c r="K6" s="20" t="s">
        <v>18</v>
      </c>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Q6" s="13"/>
      <c r="BE6" s="18"/>
      <c r="BS6" s="7" t="s">
        <v>19</v>
      </c>
    </row>
    <row r="7" spans="2:71" s="1" customFormat="1" ht="15" customHeight="1">
      <c r="B7" s="11"/>
      <c r="D7" s="21" t="s">
        <v>20</v>
      </c>
      <c r="K7" s="22"/>
      <c r="AK7" s="21" t="s">
        <v>21</v>
      </c>
      <c r="AN7" s="22"/>
      <c r="AQ7" s="13"/>
      <c r="BE7" s="18"/>
      <c r="BS7" s="7" t="s">
        <v>22</v>
      </c>
    </row>
    <row r="8" spans="2:71" s="1" customFormat="1" ht="15" customHeight="1">
      <c r="B8" s="11"/>
      <c r="D8" s="21" t="s">
        <v>23</v>
      </c>
      <c r="K8" s="22" t="s">
        <v>24</v>
      </c>
      <c r="AK8" s="21" t="s">
        <v>25</v>
      </c>
      <c r="AN8" s="23" t="s">
        <v>26</v>
      </c>
      <c r="AQ8" s="13"/>
      <c r="BE8" s="18"/>
      <c r="BS8" s="7" t="s">
        <v>27</v>
      </c>
    </row>
    <row r="9" spans="2:71" s="1" customFormat="1" ht="15" customHeight="1">
      <c r="B9" s="11"/>
      <c r="AQ9" s="13"/>
      <c r="BE9" s="18"/>
      <c r="BS9" s="7" t="s">
        <v>28</v>
      </c>
    </row>
    <row r="10" spans="2:71" s="1" customFormat="1" ht="15" customHeight="1">
      <c r="B10" s="11"/>
      <c r="D10" s="21" t="s">
        <v>29</v>
      </c>
      <c r="AK10" s="21" t="s">
        <v>30</v>
      </c>
      <c r="AN10" s="22"/>
      <c r="AQ10" s="13"/>
      <c r="BE10" s="18"/>
      <c r="BS10" s="7" t="s">
        <v>19</v>
      </c>
    </row>
    <row r="11" spans="2:71" s="1" customFormat="1" ht="19.5" customHeight="1">
      <c r="B11" s="11"/>
      <c r="E11" s="22" t="s">
        <v>31</v>
      </c>
      <c r="AK11" s="21" t="s">
        <v>32</v>
      </c>
      <c r="AN11" s="22"/>
      <c r="AQ11" s="13"/>
      <c r="BE11" s="18"/>
      <c r="BS11" s="7" t="s">
        <v>19</v>
      </c>
    </row>
    <row r="12" spans="2:71" s="1" customFormat="1" ht="7.5" customHeight="1">
      <c r="B12" s="11"/>
      <c r="AQ12" s="13"/>
      <c r="BE12" s="18"/>
      <c r="BS12" s="7" t="s">
        <v>19</v>
      </c>
    </row>
    <row r="13" spans="2:71" s="1" customFormat="1" ht="15" customHeight="1">
      <c r="B13" s="11"/>
      <c r="D13" s="21" t="s">
        <v>33</v>
      </c>
      <c r="AK13" s="21" t="s">
        <v>30</v>
      </c>
      <c r="AN13" s="24" t="s">
        <v>34</v>
      </c>
      <c r="AQ13" s="13"/>
      <c r="BE13" s="18"/>
      <c r="BS13" s="7" t="s">
        <v>19</v>
      </c>
    </row>
    <row r="14" spans="2:71" s="1" customFormat="1" ht="15.75" customHeight="1">
      <c r="B14" s="11"/>
      <c r="E14" s="25" t="s">
        <v>34</v>
      </c>
      <c r="F14" s="25"/>
      <c r="G14" s="25"/>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1" t="s">
        <v>32</v>
      </c>
      <c r="AN14" s="24" t="s">
        <v>34</v>
      </c>
      <c r="AQ14" s="13"/>
      <c r="BE14" s="18"/>
      <c r="BS14" s="7" t="s">
        <v>19</v>
      </c>
    </row>
    <row r="15" spans="2:71" s="1" customFormat="1" ht="7.5" customHeight="1">
      <c r="B15" s="11"/>
      <c r="AQ15" s="13"/>
      <c r="BE15" s="18"/>
      <c r="BS15" s="7" t="s">
        <v>4</v>
      </c>
    </row>
    <row r="16" spans="2:71" s="1" customFormat="1" ht="15" customHeight="1">
      <c r="B16" s="11"/>
      <c r="D16" s="21" t="s">
        <v>35</v>
      </c>
      <c r="AK16" s="21" t="s">
        <v>30</v>
      </c>
      <c r="AN16" s="22" t="s">
        <v>36</v>
      </c>
      <c r="AQ16" s="13"/>
      <c r="BE16" s="18"/>
      <c r="BS16" s="7" t="s">
        <v>4</v>
      </c>
    </row>
    <row r="17" spans="2:71" s="1" customFormat="1" ht="19.5" customHeight="1">
      <c r="B17" s="11"/>
      <c r="E17" s="22" t="s">
        <v>37</v>
      </c>
      <c r="AK17" s="21" t="s">
        <v>32</v>
      </c>
      <c r="AN17" s="22"/>
      <c r="AQ17" s="13"/>
      <c r="BE17" s="18"/>
      <c r="BS17" s="7" t="s">
        <v>38</v>
      </c>
    </row>
    <row r="18" spans="2:71" s="1" customFormat="1" ht="7.5" customHeight="1">
      <c r="B18" s="11"/>
      <c r="AQ18" s="13"/>
      <c r="BE18" s="18"/>
      <c r="BS18" s="7" t="s">
        <v>7</v>
      </c>
    </row>
    <row r="19" spans="2:71" s="1" customFormat="1" ht="15" customHeight="1">
      <c r="B19" s="11"/>
      <c r="D19" s="21" t="s">
        <v>39</v>
      </c>
      <c r="AQ19" s="13"/>
      <c r="BE19" s="18"/>
      <c r="BS19" s="7" t="s">
        <v>19</v>
      </c>
    </row>
    <row r="20" spans="2:71" s="1" customFormat="1" ht="15.75" customHeight="1">
      <c r="B20" s="11"/>
      <c r="E20" s="26"/>
      <c r="F20" s="26"/>
      <c r="G20" s="26"/>
      <c r="H20" s="26"/>
      <c r="I20" s="26"/>
      <c r="J20" s="26"/>
      <c r="K20" s="26"/>
      <c r="L20" s="26"/>
      <c r="M20" s="26"/>
      <c r="N20" s="26"/>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Q20" s="13"/>
      <c r="BE20" s="18"/>
      <c r="BS20" s="7" t="s">
        <v>4</v>
      </c>
    </row>
    <row r="21" spans="2:57" s="1" customFormat="1" ht="7.5" customHeight="1">
      <c r="B21" s="11"/>
      <c r="AQ21" s="13"/>
      <c r="BE21" s="18"/>
    </row>
    <row r="22" spans="2:57" s="1" customFormat="1" ht="7.5" customHeight="1">
      <c r="B22" s="11"/>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c r="AQ22" s="13"/>
      <c r="BE22" s="18"/>
    </row>
    <row r="23" spans="2:57" s="7" customFormat="1" ht="27" customHeight="1">
      <c r="B23" s="28"/>
      <c r="D23" s="29" t="s">
        <v>40</v>
      </c>
      <c r="E23" s="30"/>
      <c r="F23" s="30"/>
      <c r="G23" s="30"/>
      <c r="H23" s="30"/>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30"/>
      <c r="AH23" s="30"/>
      <c r="AI23" s="30"/>
      <c r="AJ23" s="30"/>
      <c r="AK23" s="31">
        <f>ROUNDUP($AG$51,2)</f>
        <v>0</v>
      </c>
      <c r="AL23" s="31"/>
      <c r="AM23" s="31"/>
      <c r="AN23" s="31"/>
      <c r="AO23" s="31"/>
      <c r="AQ23" s="32"/>
      <c r="BE23" s="18"/>
    </row>
    <row r="24" spans="2:57" s="7" customFormat="1" ht="7.5" customHeight="1">
      <c r="B24" s="28"/>
      <c r="AQ24" s="32"/>
      <c r="BE24" s="18"/>
    </row>
    <row r="25" spans="2:57" s="7" customFormat="1" ht="14.25" customHeight="1">
      <c r="B25" s="28"/>
      <c r="L25" s="33" t="s">
        <v>41</v>
      </c>
      <c r="M25" s="33"/>
      <c r="N25" s="33"/>
      <c r="O25" s="33"/>
      <c r="W25" s="33" t="s">
        <v>42</v>
      </c>
      <c r="X25" s="33"/>
      <c r="Y25" s="33"/>
      <c r="Z25" s="33"/>
      <c r="AA25" s="33"/>
      <c r="AB25" s="33"/>
      <c r="AC25" s="33"/>
      <c r="AD25" s="33"/>
      <c r="AE25" s="33"/>
      <c r="AK25" s="33" t="s">
        <v>43</v>
      </c>
      <c r="AL25" s="33"/>
      <c r="AM25" s="33"/>
      <c r="AN25" s="33"/>
      <c r="AO25" s="33"/>
      <c r="AQ25" s="32"/>
      <c r="BE25" s="18"/>
    </row>
    <row r="26" spans="2:57" s="7" customFormat="1" ht="15" customHeight="1">
      <c r="B26" s="34"/>
      <c r="D26" s="35" t="s">
        <v>44</v>
      </c>
      <c r="F26" s="35" t="s">
        <v>45</v>
      </c>
      <c r="L26" s="36">
        <v>0.21</v>
      </c>
      <c r="M26" s="36"/>
      <c r="N26" s="36"/>
      <c r="O26" s="36"/>
      <c r="W26" s="37">
        <f>ROUNDUP($AZ$51,2)</f>
        <v>0</v>
      </c>
      <c r="X26" s="37"/>
      <c r="Y26" s="37"/>
      <c r="Z26" s="37"/>
      <c r="AA26" s="37"/>
      <c r="AB26" s="37"/>
      <c r="AC26" s="37"/>
      <c r="AD26" s="37"/>
      <c r="AE26" s="37"/>
      <c r="AK26" s="37">
        <f>ROUNDUP($AV$51,1)</f>
        <v>0</v>
      </c>
      <c r="AL26" s="37"/>
      <c r="AM26" s="37"/>
      <c r="AN26" s="37"/>
      <c r="AO26" s="37"/>
      <c r="AQ26" s="38"/>
      <c r="BE26" s="18"/>
    </row>
    <row r="27" spans="2:57" s="7" customFormat="1" ht="15" customHeight="1">
      <c r="B27" s="34"/>
      <c r="F27" s="35" t="s">
        <v>46</v>
      </c>
      <c r="L27" s="36">
        <v>0.15</v>
      </c>
      <c r="M27" s="36"/>
      <c r="N27" s="36"/>
      <c r="O27" s="36"/>
      <c r="W27" s="37">
        <f>ROUNDUP($BA$51,2)</f>
        <v>0</v>
      </c>
      <c r="X27" s="37"/>
      <c r="Y27" s="37"/>
      <c r="Z27" s="37"/>
      <c r="AA27" s="37"/>
      <c r="AB27" s="37"/>
      <c r="AC27" s="37"/>
      <c r="AD27" s="37"/>
      <c r="AE27" s="37"/>
      <c r="AK27" s="37">
        <f>ROUNDUP($AW$51,1)</f>
        <v>0</v>
      </c>
      <c r="AL27" s="37"/>
      <c r="AM27" s="37"/>
      <c r="AN27" s="37"/>
      <c r="AO27" s="37"/>
      <c r="AQ27" s="38"/>
      <c r="BE27" s="18"/>
    </row>
    <row r="28" spans="2:57" s="7" customFormat="1" ht="15" customHeight="1" hidden="1">
      <c r="B28" s="34"/>
      <c r="F28" s="35" t="s">
        <v>47</v>
      </c>
      <c r="L28" s="36">
        <v>0.21</v>
      </c>
      <c r="M28" s="36"/>
      <c r="N28" s="36"/>
      <c r="O28" s="36"/>
      <c r="W28" s="37">
        <f>ROUNDUP($BB$51,2)</f>
        <v>0</v>
      </c>
      <c r="X28" s="37"/>
      <c r="Y28" s="37"/>
      <c r="Z28" s="37"/>
      <c r="AA28" s="37"/>
      <c r="AB28" s="37"/>
      <c r="AC28" s="37"/>
      <c r="AD28" s="37"/>
      <c r="AE28" s="37"/>
      <c r="AK28" s="37">
        <v>0</v>
      </c>
      <c r="AL28" s="37"/>
      <c r="AM28" s="37"/>
      <c r="AN28" s="37"/>
      <c r="AO28" s="37"/>
      <c r="AQ28" s="38"/>
      <c r="BE28" s="18"/>
    </row>
    <row r="29" spans="2:57" s="7" customFormat="1" ht="15" customHeight="1" hidden="1">
      <c r="B29" s="34"/>
      <c r="F29" s="35" t="s">
        <v>48</v>
      </c>
      <c r="L29" s="36">
        <v>0.15</v>
      </c>
      <c r="M29" s="36"/>
      <c r="N29" s="36"/>
      <c r="O29" s="36"/>
      <c r="W29" s="37">
        <f>ROUNDUP($BC$51,2)</f>
        <v>0</v>
      </c>
      <c r="X29" s="37"/>
      <c r="Y29" s="37"/>
      <c r="Z29" s="37"/>
      <c r="AA29" s="37"/>
      <c r="AB29" s="37"/>
      <c r="AC29" s="37"/>
      <c r="AD29" s="37"/>
      <c r="AE29" s="37"/>
      <c r="AK29" s="37">
        <v>0</v>
      </c>
      <c r="AL29" s="37"/>
      <c r="AM29" s="37"/>
      <c r="AN29" s="37"/>
      <c r="AO29" s="37"/>
      <c r="AQ29" s="38"/>
      <c r="BE29" s="18"/>
    </row>
    <row r="30" spans="2:57" s="7" customFormat="1" ht="15" customHeight="1" hidden="1">
      <c r="B30" s="34"/>
      <c r="F30" s="35" t="s">
        <v>49</v>
      </c>
      <c r="L30" s="36">
        <v>0</v>
      </c>
      <c r="M30" s="36"/>
      <c r="N30" s="36"/>
      <c r="O30" s="36"/>
      <c r="W30" s="37">
        <f>ROUNDUP($BD$51,2)</f>
        <v>0</v>
      </c>
      <c r="X30" s="37"/>
      <c r="Y30" s="37"/>
      <c r="Z30" s="37"/>
      <c r="AA30" s="37"/>
      <c r="AB30" s="37"/>
      <c r="AC30" s="37"/>
      <c r="AD30" s="37"/>
      <c r="AE30" s="37"/>
      <c r="AK30" s="37">
        <v>0</v>
      </c>
      <c r="AL30" s="37"/>
      <c r="AM30" s="37"/>
      <c r="AN30" s="37"/>
      <c r="AO30" s="37"/>
      <c r="AQ30" s="38"/>
      <c r="BE30" s="18"/>
    </row>
    <row r="31" spans="2:57" s="7" customFormat="1" ht="7.5" customHeight="1">
      <c r="B31" s="28"/>
      <c r="AQ31" s="32"/>
      <c r="BE31" s="18"/>
    </row>
    <row r="32" spans="2:57" s="7" customFormat="1" ht="27" customHeight="1">
      <c r="B32" s="28"/>
      <c r="C32" s="39"/>
      <c r="D32" s="40" t="s">
        <v>50</v>
      </c>
      <c r="E32" s="41"/>
      <c r="F32" s="41"/>
      <c r="G32" s="41"/>
      <c r="H32" s="41"/>
      <c r="I32" s="41"/>
      <c r="J32" s="41"/>
      <c r="K32" s="41"/>
      <c r="L32" s="41"/>
      <c r="M32" s="41"/>
      <c r="N32" s="41"/>
      <c r="O32" s="41"/>
      <c r="P32" s="41"/>
      <c r="Q32" s="41"/>
      <c r="R32" s="41"/>
      <c r="S32" s="41"/>
      <c r="T32" s="42" t="s">
        <v>51</v>
      </c>
      <c r="U32" s="41"/>
      <c r="V32" s="41"/>
      <c r="W32" s="41"/>
      <c r="X32" s="43" t="s">
        <v>52</v>
      </c>
      <c r="Y32" s="43"/>
      <c r="Z32" s="43"/>
      <c r="AA32" s="43"/>
      <c r="AB32" s="43"/>
      <c r="AC32" s="41"/>
      <c r="AD32" s="41"/>
      <c r="AE32" s="41"/>
      <c r="AF32" s="41"/>
      <c r="AG32" s="41"/>
      <c r="AH32" s="41"/>
      <c r="AI32" s="41"/>
      <c r="AJ32" s="41"/>
      <c r="AK32" s="44">
        <f>ROUNDUP(SUM($AK$23:$AK$30),2)</f>
        <v>0</v>
      </c>
      <c r="AL32" s="44"/>
      <c r="AM32" s="44"/>
      <c r="AN32" s="44"/>
      <c r="AO32" s="44"/>
      <c r="AP32" s="39"/>
      <c r="AQ32" s="45"/>
      <c r="BE32" s="18"/>
    </row>
    <row r="33" spans="2:43" s="7" customFormat="1" ht="7.5" customHeight="1">
      <c r="B33" s="28"/>
      <c r="AQ33" s="32"/>
    </row>
    <row r="34" spans="2:43" s="7" customFormat="1" ht="7.5" customHeight="1">
      <c r="B34" s="46"/>
      <c r="C34" s="47"/>
      <c r="D34" s="47"/>
      <c r="E34" s="47"/>
      <c r="F34" s="47"/>
      <c r="G34" s="47"/>
      <c r="H34" s="47"/>
      <c r="I34" s="47"/>
      <c r="J34" s="47"/>
      <c r="K34" s="47"/>
      <c r="L34" s="47"/>
      <c r="M34" s="47"/>
      <c r="N34" s="47"/>
      <c r="O34" s="47"/>
      <c r="P34" s="47"/>
      <c r="Q34" s="47"/>
      <c r="R34" s="47"/>
      <c r="S34" s="47"/>
      <c r="T34" s="47"/>
      <c r="U34" s="47"/>
      <c r="V34" s="47"/>
      <c r="W34" s="47"/>
      <c r="X34" s="47"/>
      <c r="Y34" s="47"/>
      <c r="Z34" s="47"/>
      <c r="AA34" s="47"/>
      <c r="AB34" s="47"/>
      <c r="AC34" s="47"/>
      <c r="AD34" s="47"/>
      <c r="AE34" s="47"/>
      <c r="AF34" s="47"/>
      <c r="AG34" s="47"/>
      <c r="AH34" s="47"/>
      <c r="AI34" s="47"/>
      <c r="AJ34" s="47"/>
      <c r="AK34" s="47"/>
      <c r="AL34" s="47"/>
      <c r="AM34" s="47"/>
      <c r="AN34" s="47"/>
      <c r="AO34" s="47"/>
      <c r="AP34" s="47"/>
      <c r="AQ34" s="48"/>
    </row>
    <row r="38" spans="2:44" s="7" customFormat="1" ht="7.5" customHeight="1">
      <c r="B38" s="49"/>
      <c r="C38" s="50"/>
      <c r="D38" s="50"/>
      <c r="E38" s="50"/>
      <c r="F38" s="50"/>
      <c r="G38" s="50"/>
      <c r="H38" s="50"/>
      <c r="I38" s="50"/>
      <c r="J38" s="50"/>
      <c r="K38" s="50"/>
      <c r="L38" s="50"/>
      <c r="M38" s="50"/>
      <c r="N38" s="50"/>
      <c r="O38" s="50"/>
      <c r="P38" s="50"/>
      <c r="Q38" s="50"/>
      <c r="R38" s="50"/>
      <c r="S38" s="50"/>
      <c r="T38" s="50"/>
      <c r="U38" s="50"/>
      <c r="V38" s="50"/>
      <c r="W38" s="50"/>
      <c r="X38" s="50"/>
      <c r="Y38" s="50"/>
      <c r="Z38" s="50"/>
      <c r="AA38" s="50"/>
      <c r="AB38" s="50"/>
      <c r="AC38" s="50"/>
      <c r="AD38" s="50"/>
      <c r="AE38" s="50"/>
      <c r="AF38" s="50"/>
      <c r="AG38" s="50"/>
      <c r="AH38" s="50"/>
      <c r="AI38" s="50"/>
      <c r="AJ38" s="50"/>
      <c r="AK38" s="50"/>
      <c r="AL38" s="50"/>
      <c r="AM38" s="50"/>
      <c r="AN38" s="50"/>
      <c r="AO38" s="50"/>
      <c r="AP38" s="50"/>
      <c r="AQ38" s="50"/>
      <c r="AR38" s="28"/>
    </row>
    <row r="39" spans="2:44" s="7" customFormat="1" ht="37.5" customHeight="1">
      <c r="B39" s="28"/>
      <c r="C39" s="12" t="s">
        <v>53</v>
      </c>
      <c r="AR39" s="28"/>
    </row>
    <row r="40" spans="2:44" s="7" customFormat="1" ht="7.5" customHeight="1">
      <c r="B40" s="28"/>
      <c r="AR40" s="28"/>
    </row>
    <row r="41" spans="2:44" s="22" customFormat="1" ht="15" customHeight="1">
      <c r="B41" s="51"/>
      <c r="C41" s="21" t="s">
        <v>14</v>
      </c>
      <c r="L41" s="22" t="str">
        <f>$K$5</f>
        <v>12372</v>
      </c>
      <c r="AR41" s="51"/>
    </row>
    <row r="42" spans="2:44" s="52" customFormat="1" ht="37.5" customHeight="1">
      <c r="B42" s="53"/>
      <c r="C42" s="52" t="s">
        <v>17</v>
      </c>
      <c r="L42" s="54" t="str">
        <f>$K$6</f>
        <v>Urnový háj</v>
      </c>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4"/>
      <c r="AM42" s="54"/>
      <c r="AN42" s="54"/>
      <c r="AO42" s="54"/>
      <c r="AR42" s="53"/>
    </row>
    <row r="43" spans="2:44" s="7" customFormat="1" ht="7.5" customHeight="1">
      <c r="B43" s="28"/>
      <c r="AR43" s="28"/>
    </row>
    <row r="44" spans="2:44" s="7" customFormat="1" ht="15.75" customHeight="1">
      <c r="B44" s="28"/>
      <c r="C44" s="21" t="s">
        <v>23</v>
      </c>
      <c r="L44" s="55" t="str">
        <f>IF($K$8="","",$K$8)</f>
        <v>Krnov</v>
      </c>
      <c r="AI44" s="21" t="s">
        <v>25</v>
      </c>
      <c r="AM44" s="56" t="str">
        <f>IF($AN$8="","",$AN$8)</f>
        <v>08.01.2014</v>
      </c>
      <c r="AN44" s="56"/>
      <c r="AR44" s="28"/>
    </row>
    <row r="45" spans="2:44" s="7" customFormat="1" ht="7.5" customHeight="1">
      <c r="B45" s="28"/>
      <c r="AR45" s="28"/>
    </row>
    <row r="46" spans="2:56" s="7" customFormat="1" ht="18.75" customHeight="1">
      <c r="B46" s="28"/>
      <c r="C46" s="21" t="s">
        <v>29</v>
      </c>
      <c r="L46" s="22" t="str">
        <f>IF($E$11="","",$E$11)</f>
        <v>Město Krnov</v>
      </c>
      <c r="AI46" s="21" t="s">
        <v>35</v>
      </c>
      <c r="AM46" s="17" t="str">
        <f>IF($E$17="","",$E$17)</f>
        <v>Lesprojekt Krnov, s.r.o.</v>
      </c>
      <c r="AN46" s="17"/>
      <c r="AO46" s="17"/>
      <c r="AP46" s="17"/>
      <c r="AR46" s="28"/>
      <c r="AS46" s="57" t="s">
        <v>54</v>
      </c>
      <c r="AT46" s="57"/>
      <c r="AU46" s="58"/>
      <c r="AV46" s="58"/>
      <c r="AW46" s="58"/>
      <c r="AX46" s="58"/>
      <c r="AY46" s="58"/>
      <c r="AZ46" s="58"/>
      <c r="BA46" s="58"/>
      <c r="BB46" s="58"/>
      <c r="BC46" s="58"/>
      <c r="BD46" s="59"/>
    </row>
    <row r="47" spans="2:56" s="7" customFormat="1" ht="15.75" customHeight="1">
      <c r="B47" s="28"/>
      <c r="C47" s="21" t="s">
        <v>33</v>
      </c>
      <c r="L47" s="22">
        <f>IF($E$14="Vyplň údaj","",$E$14)</f>
      </c>
      <c r="AR47" s="28"/>
      <c r="AS47" s="57"/>
      <c r="AT47" s="57"/>
      <c r="BD47" s="60"/>
    </row>
    <row r="48" spans="2:56" s="7" customFormat="1" ht="12" customHeight="1">
      <c r="B48" s="28"/>
      <c r="AR48" s="28"/>
      <c r="AS48" s="57"/>
      <c r="AT48" s="57"/>
      <c r="BD48" s="60"/>
    </row>
    <row r="49" spans="2:57" s="7" customFormat="1" ht="30" customHeight="1">
      <c r="B49" s="28"/>
      <c r="C49" s="61" t="s">
        <v>55</v>
      </c>
      <c r="D49" s="61"/>
      <c r="E49" s="61"/>
      <c r="F49" s="61"/>
      <c r="G49" s="61"/>
      <c r="H49" s="41"/>
      <c r="I49" s="62" t="s">
        <v>56</v>
      </c>
      <c r="J49" s="62"/>
      <c r="K49" s="62"/>
      <c r="L49" s="62"/>
      <c r="M49" s="62"/>
      <c r="N49" s="62"/>
      <c r="O49" s="62"/>
      <c r="P49" s="62"/>
      <c r="Q49" s="62"/>
      <c r="R49" s="62"/>
      <c r="S49" s="62"/>
      <c r="T49" s="62"/>
      <c r="U49" s="62"/>
      <c r="V49" s="62"/>
      <c r="W49" s="62"/>
      <c r="X49" s="62"/>
      <c r="Y49" s="62"/>
      <c r="Z49" s="62"/>
      <c r="AA49" s="62"/>
      <c r="AB49" s="62"/>
      <c r="AC49" s="62"/>
      <c r="AD49" s="62"/>
      <c r="AE49" s="62"/>
      <c r="AF49" s="62"/>
      <c r="AG49" s="63" t="s">
        <v>57</v>
      </c>
      <c r="AH49" s="63"/>
      <c r="AI49" s="63"/>
      <c r="AJ49" s="63"/>
      <c r="AK49" s="63"/>
      <c r="AL49" s="63"/>
      <c r="AM49" s="63"/>
      <c r="AN49" s="62" t="s">
        <v>58</v>
      </c>
      <c r="AO49" s="62"/>
      <c r="AP49" s="62"/>
      <c r="AQ49" s="64" t="s">
        <v>59</v>
      </c>
      <c r="AR49" s="28"/>
      <c r="AS49" s="65" t="s">
        <v>60</v>
      </c>
      <c r="AT49" s="66" t="s">
        <v>61</v>
      </c>
      <c r="AU49" s="66" t="s">
        <v>62</v>
      </c>
      <c r="AV49" s="66" t="s">
        <v>63</v>
      </c>
      <c r="AW49" s="66" t="s">
        <v>64</v>
      </c>
      <c r="AX49" s="66" t="s">
        <v>65</v>
      </c>
      <c r="AY49" s="66" t="s">
        <v>66</v>
      </c>
      <c r="AZ49" s="66" t="s">
        <v>67</v>
      </c>
      <c r="BA49" s="66" t="s">
        <v>68</v>
      </c>
      <c r="BB49" s="66" t="s">
        <v>69</v>
      </c>
      <c r="BC49" s="66" t="s">
        <v>70</v>
      </c>
      <c r="BD49" s="67" t="s">
        <v>71</v>
      </c>
      <c r="BE49" s="68"/>
    </row>
    <row r="50" spans="2:56" s="7" customFormat="1" ht="12" customHeight="1">
      <c r="B50" s="28"/>
      <c r="AR50" s="28"/>
      <c r="AS50" s="69"/>
      <c r="AT50" s="58"/>
      <c r="AU50" s="58"/>
      <c r="AV50" s="58"/>
      <c r="AW50" s="58"/>
      <c r="AX50" s="58"/>
      <c r="AY50" s="58"/>
      <c r="AZ50" s="58"/>
      <c r="BA50" s="58"/>
      <c r="BB50" s="58"/>
      <c r="BC50" s="58"/>
      <c r="BD50" s="59"/>
    </row>
    <row r="51" spans="2:76" s="52" customFormat="1" ht="33" customHeight="1">
      <c r="B51" s="53"/>
      <c r="C51" s="70" t="s">
        <v>72</v>
      </c>
      <c r="D51" s="70"/>
      <c r="E51" s="70"/>
      <c r="F51" s="70"/>
      <c r="G51" s="70"/>
      <c r="H51" s="70"/>
      <c r="I51" s="70"/>
      <c r="J51" s="70"/>
      <c r="K51" s="70"/>
      <c r="L51" s="70"/>
      <c r="M51" s="70"/>
      <c r="N51" s="70"/>
      <c r="O51" s="70"/>
      <c r="P51" s="70"/>
      <c r="Q51" s="70"/>
      <c r="R51" s="70"/>
      <c r="S51" s="70"/>
      <c r="T51" s="70"/>
      <c r="U51" s="70"/>
      <c r="V51" s="70"/>
      <c r="W51" s="70"/>
      <c r="X51" s="70"/>
      <c r="Y51" s="70"/>
      <c r="Z51" s="70"/>
      <c r="AA51" s="70"/>
      <c r="AB51" s="70"/>
      <c r="AC51" s="70"/>
      <c r="AD51" s="70"/>
      <c r="AE51" s="70"/>
      <c r="AF51" s="70"/>
      <c r="AG51" s="71">
        <f>ROUNDUP(SUM($AG$52:$AG$53),2)</f>
        <v>0</v>
      </c>
      <c r="AH51" s="71"/>
      <c r="AI51" s="71"/>
      <c r="AJ51" s="71"/>
      <c r="AK51" s="71"/>
      <c r="AL51" s="71"/>
      <c r="AM51" s="71"/>
      <c r="AN51" s="71">
        <f>ROUNDUP(SUM($AG$51,$AT$51),2)</f>
        <v>0</v>
      </c>
      <c r="AO51" s="71"/>
      <c r="AP51" s="71"/>
      <c r="AQ51" s="72"/>
      <c r="AR51" s="53"/>
      <c r="AS51" s="73">
        <f>ROUNDUP(SUM($AS$52:$AS$53),2)</f>
        <v>0</v>
      </c>
      <c r="AT51" s="74">
        <f>ROUNDUP(SUM($AV$51:$AW$51),1)</f>
        <v>0</v>
      </c>
      <c r="AU51" s="75">
        <f>ROUNDUP(SUM($AU$52:$AU$53),5)</f>
        <v>0</v>
      </c>
      <c r="AV51" s="74">
        <f>ROUNDUP($AZ$51*$L$26,2)</f>
        <v>0</v>
      </c>
      <c r="AW51" s="74">
        <f>ROUNDUP($BA$51*$L$27,2)</f>
        <v>0</v>
      </c>
      <c r="AX51" s="74">
        <f>ROUNDUP($BB$51*$L$26,2)</f>
        <v>0</v>
      </c>
      <c r="AY51" s="74">
        <f>ROUNDUP($BC$51*$L$27,2)</f>
        <v>0</v>
      </c>
      <c r="AZ51" s="74">
        <f>ROUNDUP(SUM($AZ$52:$AZ$53),2)</f>
        <v>0</v>
      </c>
      <c r="BA51" s="74">
        <f>ROUNDUP(SUM($BA$52:$BA$53),2)</f>
        <v>0</v>
      </c>
      <c r="BB51" s="74">
        <f>ROUNDUP(SUM($BB$52:$BB$53),2)</f>
        <v>0</v>
      </c>
      <c r="BC51" s="74">
        <f>ROUNDUP(SUM($BC$52:$BC$53),2)</f>
        <v>0</v>
      </c>
      <c r="BD51" s="76">
        <f>ROUNDUP(SUM($BD$52:$BD$53),2)</f>
        <v>0</v>
      </c>
      <c r="BS51" s="52" t="s">
        <v>73</v>
      </c>
      <c r="BT51" s="52" t="s">
        <v>74</v>
      </c>
      <c r="BU51" s="77" t="s">
        <v>75</v>
      </c>
      <c r="BV51" s="52" t="s">
        <v>76</v>
      </c>
      <c r="BW51" s="52" t="s">
        <v>5</v>
      </c>
      <c r="BX51" s="52" t="s">
        <v>77</v>
      </c>
    </row>
    <row r="52" spans="2:91" s="78" customFormat="1" ht="28.5" customHeight="1">
      <c r="B52" s="79"/>
      <c r="C52" s="80"/>
      <c r="D52" s="81" t="s">
        <v>78</v>
      </c>
      <c r="E52" s="81"/>
      <c r="F52" s="81"/>
      <c r="G52" s="81"/>
      <c r="H52" s="81"/>
      <c r="I52" s="80"/>
      <c r="J52" s="81" t="s">
        <v>79</v>
      </c>
      <c r="K52" s="81"/>
      <c r="L52" s="81"/>
      <c r="M52" s="81"/>
      <c r="N52" s="81"/>
      <c r="O52" s="81"/>
      <c r="P52" s="81"/>
      <c r="Q52" s="81"/>
      <c r="R52" s="81"/>
      <c r="S52" s="81"/>
      <c r="T52" s="81"/>
      <c r="U52" s="81"/>
      <c r="V52" s="81"/>
      <c r="W52" s="81"/>
      <c r="X52" s="81"/>
      <c r="Y52" s="81"/>
      <c r="Z52" s="81"/>
      <c r="AA52" s="81"/>
      <c r="AB52" s="81"/>
      <c r="AC52" s="81"/>
      <c r="AD52" s="81"/>
      <c r="AE52" s="81"/>
      <c r="AF52" s="81"/>
      <c r="AG52" s="82">
        <f>'SO 01 - Zpevněné plochy'!$J$27</f>
        <v>0</v>
      </c>
      <c r="AH52" s="82"/>
      <c r="AI52" s="82"/>
      <c r="AJ52" s="82"/>
      <c r="AK52" s="82"/>
      <c r="AL52" s="82"/>
      <c r="AM52" s="82"/>
      <c r="AN52" s="82">
        <f>ROUNDUP(SUM($AG$52,$AT$52),2)</f>
        <v>0</v>
      </c>
      <c r="AO52" s="82"/>
      <c r="AP52" s="82"/>
      <c r="AQ52" s="83" t="s">
        <v>80</v>
      </c>
      <c r="AR52" s="79"/>
      <c r="AS52" s="84">
        <v>0</v>
      </c>
      <c r="AT52" s="85">
        <f>ROUNDUP(SUM($AV$52:$AW$52),1)</f>
        <v>0</v>
      </c>
      <c r="AU52" s="86">
        <f>'SO 01 - Zpevněné plochy'!$P$85</f>
        <v>0</v>
      </c>
      <c r="AV52" s="85">
        <f>'SO 01 - Zpevněné plochy'!$J$30</f>
        <v>0</v>
      </c>
      <c r="AW52" s="85">
        <f>'SO 01 - Zpevněné plochy'!$J$31</f>
        <v>0</v>
      </c>
      <c r="AX52" s="85">
        <f>'SO 01 - Zpevněné plochy'!$J$32</f>
        <v>0</v>
      </c>
      <c r="AY52" s="85">
        <f>'SO 01 - Zpevněné plochy'!$J$33</f>
        <v>0</v>
      </c>
      <c r="AZ52" s="85">
        <f>'SO 01 - Zpevněné plochy'!$F$30</f>
        <v>0</v>
      </c>
      <c r="BA52" s="85">
        <f>'SO 01 - Zpevněné plochy'!$F$31</f>
        <v>0</v>
      </c>
      <c r="BB52" s="85">
        <f>'SO 01 - Zpevněné plochy'!$F$32</f>
        <v>0</v>
      </c>
      <c r="BC52" s="85">
        <f>'SO 01 - Zpevněné plochy'!$F$33</f>
        <v>0</v>
      </c>
      <c r="BD52" s="87">
        <f>'SO 01 - Zpevněné plochy'!$F$34</f>
        <v>0</v>
      </c>
      <c r="BT52" s="78" t="s">
        <v>22</v>
      </c>
      <c r="BV52" s="78" t="s">
        <v>76</v>
      </c>
      <c r="BW52" s="78" t="s">
        <v>81</v>
      </c>
      <c r="BX52" s="78" t="s">
        <v>5</v>
      </c>
      <c r="CM52" s="78" t="s">
        <v>82</v>
      </c>
    </row>
    <row r="53" spans="2:91" s="78" customFormat="1" ht="28.5" customHeight="1">
      <c r="B53" s="79"/>
      <c r="C53" s="80"/>
      <c r="D53" s="81" t="s">
        <v>83</v>
      </c>
      <c r="E53" s="81"/>
      <c r="F53" s="81"/>
      <c r="G53" s="81"/>
      <c r="H53" s="81"/>
      <c r="I53" s="80"/>
      <c r="J53" s="81" t="s">
        <v>84</v>
      </c>
      <c r="K53" s="81"/>
      <c r="L53" s="81"/>
      <c r="M53" s="81"/>
      <c r="N53" s="81"/>
      <c r="O53" s="81"/>
      <c r="P53" s="81"/>
      <c r="Q53" s="81"/>
      <c r="R53" s="81"/>
      <c r="S53" s="81"/>
      <c r="T53" s="81"/>
      <c r="U53" s="81"/>
      <c r="V53" s="81"/>
      <c r="W53" s="81"/>
      <c r="X53" s="81"/>
      <c r="Y53" s="81"/>
      <c r="Z53" s="81"/>
      <c r="AA53" s="81"/>
      <c r="AB53" s="81"/>
      <c r="AC53" s="81"/>
      <c r="AD53" s="81"/>
      <c r="AE53" s="81"/>
      <c r="AF53" s="81"/>
      <c r="AG53" s="82">
        <f>'SO 03 - Odvodnění'!$J$27</f>
        <v>0</v>
      </c>
      <c r="AH53" s="82"/>
      <c r="AI53" s="82"/>
      <c r="AJ53" s="82"/>
      <c r="AK53" s="82"/>
      <c r="AL53" s="82"/>
      <c r="AM53" s="82"/>
      <c r="AN53" s="82">
        <f>ROUNDUP(SUM($AG$53,$AT$53),2)</f>
        <v>0</v>
      </c>
      <c r="AO53" s="82"/>
      <c r="AP53" s="82"/>
      <c r="AQ53" s="83" t="s">
        <v>80</v>
      </c>
      <c r="AR53" s="79"/>
      <c r="AS53" s="88">
        <v>0</v>
      </c>
      <c r="AT53" s="89">
        <f>ROUNDUP(SUM($AV$53:$AW$53),1)</f>
        <v>0</v>
      </c>
      <c r="AU53" s="90">
        <f>'SO 03 - Odvodnění'!$P$84</f>
        <v>0</v>
      </c>
      <c r="AV53" s="89">
        <f>'SO 03 - Odvodnění'!$J$30</f>
        <v>0</v>
      </c>
      <c r="AW53" s="89">
        <f>'SO 03 - Odvodnění'!$J$31</f>
        <v>0</v>
      </c>
      <c r="AX53" s="89">
        <f>'SO 03 - Odvodnění'!$J$32</f>
        <v>0</v>
      </c>
      <c r="AY53" s="89">
        <f>'SO 03 - Odvodnění'!$J$33</f>
        <v>0</v>
      </c>
      <c r="AZ53" s="89">
        <f>'SO 03 - Odvodnění'!$F$30</f>
        <v>0</v>
      </c>
      <c r="BA53" s="89">
        <f>'SO 03 - Odvodnění'!$F$31</f>
        <v>0</v>
      </c>
      <c r="BB53" s="89">
        <f>'SO 03 - Odvodnění'!$F$32</f>
        <v>0</v>
      </c>
      <c r="BC53" s="89">
        <f>'SO 03 - Odvodnění'!$F$33</f>
        <v>0</v>
      </c>
      <c r="BD53" s="91">
        <f>'SO 03 - Odvodnění'!$F$34</f>
        <v>0</v>
      </c>
      <c r="BT53" s="78" t="s">
        <v>22</v>
      </c>
      <c r="BV53" s="78" t="s">
        <v>76</v>
      </c>
      <c r="BW53" s="78" t="s">
        <v>85</v>
      </c>
      <c r="BX53" s="78" t="s">
        <v>5</v>
      </c>
      <c r="CM53" s="78" t="s">
        <v>82</v>
      </c>
    </row>
    <row r="54" spans="2:44" s="7" customFormat="1" ht="30.75" customHeight="1">
      <c r="B54" s="28"/>
      <c r="AR54" s="28"/>
    </row>
    <row r="55" spans="2:44" s="7" customFormat="1" ht="7.5" customHeight="1">
      <c r="B55" s="46"/>
      <c r="C55" s="47"/>
      <c r="D55" s="47"/>
      <c r="E55" s="47"/>
      <c r="F55" s="47"/>
      <c r="G55" s="47"/>
      <c r="H55" s="47"/>
      <c r="I55" s="47"/>
      <c r="J55" s="47"/>
      <c r="K55" s="47"/>
      <c r="L55" s="47"/>
      <c r="M55" s="47"/>
      <c r="N55" s="47"/>
      <c r="O55" s="47"/>
      <c r="P55" s="47"/>
      <c r="Q55" s="47"/>
      <c r="R55" s="47"/>
      <c r="S55" s="47"/>
      <c r="T55" s="47"/>
      <c r="U55" s="47"/>
      <c r="V55" s="47"/>
      <c r="W55" s="47"/>
      <c r="X55" s="47"/>
      <c r="Y55" s="47"/>
      <c r="Z55" s="47"/>
      <c r="AA55" s="47"/>
      <c r="AB55" s="47"/>
      <c r="AC55" s="47"/>
      <c r="AD55" s="47"/>
      <c r="AE55" s="47"/>
      <c r="AF55" s="47"/>
      <c r="AG55" s="47"/>
      <c r="AH55" s="47"/>
      <c r="AI55" s="47"/>
      <c r="AJ55" s="47"/>
      <c r="AK55" s="47"/>
      <c r="AL55" s="47"/>
      <c r="AM55" s="47"/>
      <c r="AN55" s="47"/>
      <c r="AO55" s="47"/>
      <c r="AP55" s="47"/>
      <c r="AQ55" s="47"/>
      <c r="AR55" s="28"/>
    </row>
  </sheetData>
  <sheetProtection sheet="1"/>
  <mergeCells count="45">
    <mergeCell ref="AR2:BE2"/>
    <mergeCell ref="K5:AO5"/>
    <mergeCell ref="BE5:BE32"/>
    <mergeCell ref="K6:AO6"/>
    <mergeCell ref="E14:AJ14"/>
    <mergeCell ref="E20:AN20"/>
    <mergeCell ref="AK23:AO23"/>
    <mergeCell ref="L25:O25"/>
    <mergeCell ref="W25:AE25"/>
    <mergeCell ref="AK25:AO25"/>
    <mergeCell ref="L26:O26"/>
    <mergeCell ref="W26:AE26"/>
    <mergeCell ref="AK26:AO26"/>
    <mergeCell ref="L27:O27"/>
    <mergeCell ref="W27:AE27"/>
    <mergeCell ref="AK27:AO27"/>
    <mergeCell ref="L28:O28"/>
    <mergeCell ref="W28:AE28"/>
    <mergeCell ref="AK28:AO28"/>
    <mergeCell ref="L29:O29"/>
    <mergeCell ref="W29:AE29"/>
    <mergeCell ref="AK29:AO29"/>
    <mergeCell ref="L30:O30"/>
    <mergeCell ref="W30:AE30"/>
    <mergeCell ref="AK30:AO30"/>
    <mergeCell ref="X32:AB32"/>
    <mergeCell ref="AK32:AO32"/>
    <mergeCell ref="L42:AO42"/>
    <mergeCell ref="AM44:AN44"/>
    <mergeCell ref="AM46:AP46"/>
    <mergeCell ref="AS46:AT48"/>
    <mergeCell ref="C49:G49"/>
    <mergeCell ref="I49:AF49"/>
    <mergeCell ref="AG49:AM49"/>
    <mergeCell ref="AN49:AP49"/>
    <mergeCell ref="AG51:AM51"/>
    <mergeCell ref="AN51:AP51"/>
    <mergeCell ref="D52:H52"/>
    <mergeCell ref="J52:AF52"/>
    <mergeCell ref="AG52:AM52"/>
    <mergeCell ref="AN52:AP52"/>
    <mergeCell ref="D53:H53"/>
    <mergeCell ref="J53:AF53"/>
    <mergeCell ref="AG53:AM53"/>
    <mergeCell ref="AN53:AP53"/>
  </mergeCells>
  <printOptions/>
  <pageMargins left="0.5902777777777778" right="0.5902777777777778" top="0.5902777777777778" bottom="0.5902777777777778" header="0.5118055555555555" footer="0.5118055555555555"/>
  <pageSetup fitToHeight="999" fitToWidth="1" horizontalDpi="300" verticalDpi="300" orientation="landscape"/>
</worksheet>
</file>

<file path=xl/worksheets/sheet2.xml><?xml version="1.0" encoding="utf-8"?>
<worksheet xmlns="http://schemas.openxmlformats.org/spreadsheetml/2006/main" xmlns:r="http://schemas.openxmlformats.org/officeDocument/2006/relationships">
  <sheetPr>
    <pageSetUpPr fitToPage="1"/>
  </sheetPr>
  <dimension ref="B1:BM508"/>
  <sheetViews>
    <sheetView showGridLines="0" defaultGridColor="0" colorId="8" workbookViewId="0" topLeftCell="A1">
      <pane ySplit="1" topLeftCell="A470" activePane="bottomLeft" state="frozen"/>
      <selection pane="topLeft" activeCell="A1" sqref="A1"/>
      <selection pane="bottomLeft" activeCell="F482" sqref="F482"/>
    </sheetView>
  </sheetViews>
  <sheetFormatPr defaultColWidth="10.66015625" defaultRowHeight="14.25" customHeight="1"/>
  <cols>
    <col min="1" max="1" width="8.33203125" style="1" customWidth="1"/>
    <col min="2" max="2" width="1.66796875" style="1" customWidth="1"/>
    <col min="3" max="3" width="4.16015625" style="1" customWidth="1"/>
    <col min="4" max="4" width="4.33203125" style="1" customWidth="1"/>
    <col min="5" max="5" width="17.16015625" style="1" customWidth="1"/>
    <col min="6" max="6" width="90.83203125" style="1" customWidth="1"/>
    <col min="7" max="7" width="8.66015625" style="1" customWidth="1"/>
    <col min="8" max="8" width="11.16015625" style="1" customWidth="1"/>
    <col min="9" max="9" width="12.66015625" style="1" customWidth="1"/>
    <col min="10" max="10" width="23.5" style="1" customWidth="1"/>
    <col min="11" max="11" width="15.5" style="1" customWidth="1"/>
    <col min="12" max="12" width="10.5" style="2" customWidth="1"/>
    <col min="13" max="21" width="0" style="1" hidden="1" customWidth="1"/>
    <col min="22" max="22" width="12.33203125" style="1" customWidth="1"/>
    <col min="23" max="23" width="16.33203125" style="1" customWidth="1"/>
    <col min="24" max="24" width="12.160156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32" max="43" width="10.5" style="2" customWidth="1"/>
    <col min="44" max="65" width="0" style="1" hidden="1" customWidth="1"/>
    <col min="66" max="16384" width="10.5" style="2" customWidth="1"/>
  </cols>
  <sheetData>
    <row r="1" spans="4:11" s="4" customFormat="1" ht="22.5" customHeight="1">
      <c r="D1" s="5" t="s">
        <v>1</v>
      </c>
      <c r="G1" s="92"/>
      <c r="H1" s="92"/>
      <c r="K1" s="5" t="s">
        <v>86</v>
      </c>
    </row>
    <row r="2" spans="12:56" s="1" customFormat="1" ht="37.5" customHeight="1">
      <c r="L2" s="6" t="s">
        <v>6</v>
      </c>
      <c r="M2" s="6"/>
      <c r="N2" s="6"/>
      <c r="O2" s="6"/>
      <c r="P2" s="6"/>
      <c r="Q2" s="6"/>
      <c r="R2" s="6"/>
      <c r="S2" s="6"/>
      <c r="T2" s="6"/>
      <c r="U2" s="6"/>
      <c r="V2" s="6"/>
      <c r="AT2" s="1" t="s">
        <v>81</v>
      </c>
      <c r="AZ2" s="7" t="s">
        <v>87</v>
      </c>
      <c r="BA2" s="7" t="s">
        <v>88</v>
      </c>
      <c r="BB2" s="7" t="s">
        <v>88</v>
      </c>
      <c r="BC2" s="7" t="s">
        <v>89</v>
      </c>
      <c r="BD2" s="7" t="s">
        <v>82</v>
      </c>
    </row>
    <row r="3" spans="2:56" s="1" customFormat="1" ht="7.5" customHeight="1">
      <c r="B3" s="8"/>
      <c r="C3" s="9"/>
      <c r="D3" s="9"/>
      <c r="E3" s="9"/>
      <c r="F3" s="9"/>
      <c r="G3" s="9"/>
      <c r="H3" s="9"/>
      <c r="I3" s="9"/>
      <c r="J3" s="9"/>
      <c r="K3" s="10"/>
      <c r="AT3" s="1" t="s">
        <v>82</v>
      </c>
      <c r="AZ3" s="7" t="s">
        <v>90</v>
      </c>
      <c r="BA3" s="7" t="s">
        <v>88</v>
      </c>
      <c r="BB3" s="7" t="s">
        <v>91</v>
      </c>
      <c r="BC3" s="7" t="s">
        <v>92</v>
      </c>
      <c r="BD3" s="7" t="s">
        <v>82</v>
      </c>
    </row>
    <row r="4" spans="2:56" s="1" customFormat="1" ht="37.5" customHeight="1">
      <c r="B4" s="11"/>
      <c r="D4" s="12" t="s">
        <v>93</v>
      </c>
      <c r="K4" s="13"/>
      <c r="M4" s="14" t="s">
        <v>11</v>
      </c>
      <c r="AT4" s="1" t="s">
        <v>4</v>
      </c>
      <c r="AZ4" s="7" t="s">
        <v>94</v>
      </c>
      <c r="BA4" s="7" t="s">
        <v>88</v>
      </c>
      <c r="BB4" s="7" t="s">
        <v>88</v>
      </c>
      <c r="BC4" s="7" t="s">
        <v>95</v>
      </c>
      <c r="BD4" s="7" t="s">
        <v>82</v>
      </c>
    </row>
    <row r="5" spans="2:56" s="1" customFormat="1" ht="7.5" customHeight="1">
      <c r="B5" s="11"/>
      <c r="K5" s="13"/>
      <c r="AZ5" s="7" t="s">
        <v>96</v>
      </c>
      <c r="BA5" s="7" t="s">
        <v>88</v>
      </c>
      <c r="BB5" s="7" t="s">
        <v>88</v>
      </c>
      <c r="BC5" s="7" t="s">
        <v>97</v>
      </c>
      <c r="BD5" s="7" t="s">
        <v>82</v>
      </c>
    </row>
    <row r="6" spans="2:56" s="1" customFormat="1" ht="15.75" customHeight="1">
      <c r="B6" s="11"/>
      <c r="D6" s="21" t="s">
        <v>17</v>
      </c>
      <c r="K6" s="13"/>
      <c r="AZ6" s="7" t="s">
        <v>98</v>
      </c>
      <c r="BA6" s="7" t="s">
        <v>88</v>
      </c>
      <c r="BB6" s="7" t="s">
        <v>88</v>
      </c>
      <c r="BC6" s="7" t="s">
        <v>99</v>
      </c>
      <c r="BD6" s="7" t="s">
        <v>82</v>
      </c>
    </row>
    <row r="7" spans="2:56" s="1" customFormat="1" ht="15.75" customHeight="1">
      <c r="B7" s="11"/>
      <c r="E7" s="93" t="str">
        <f>'Rekapitulace stavby'!$K$6</f>
        <v>Urnový háj</v>
      </c>
      <c r="F7" s="93"/>
      <c r="G7" s="93"/>
      <c r="H7" s="93"/>
      <c r="K7" s="13"/>
      <c r="AZ7" s="7" t="s">
        <v>100</v>
      </c>
      <c r="BA7" s="7" t="s">
        <v>88</v>
      </c>
      <c r="BB7" s="7" t="s">
        <v>88</v>
      </c>
      <c r="BC7" s="7" t="s">
        <v>101</v>
      </c>
      <c r="BD7" s="7" t="s">
        <v>82</v>
      </c>
    </row>
    <row r="8" spans="2:56" s="7" customFormat="1" ht="15.75" customHeight="1">
      <c r="B8" s="28"/>
      <c r="D8" s="21" t="s">
        <v>102</v>
      </c>
      <c r="K8" s="32"/>
      <c r="AZ8" s="7" t="s">
        <v>103</v>
      </c>
      <c r="BA8" s="7" t="s">
        <v>88</v>
      </c>
      <c r="BB8" s="7" t="s">
        <v>88</v>
      </c>
      <c r="BC8" s="7" t="s">
        <v>104</v>
      </c>
      <c r="BD8" s="7" t="s">
        <v>82</v>
      </c>
    </row>
    <row r="9" spans="2:11" s="7" customFormat="1" ht="37.5" customHeight="1">
      <c r="B9" s="28"/>
      <c r="E9" s="54" t="s">
        <v>105</v>
      </c>
      <c r="F9" s="54"/>
      <c r="G9" s="54"/>
      <c r="H9" s="54"/>
      <c r="K9" s="32"/>
    </row>
    <row r="10" spans="2:11" s="7" customFormat="1" ht="14.25" customHeight="1">
      <c r="B10" s="28"/>
      <c r="K10" s="32"/>
    </row>
    <row r="11" spans="2:11" s="7" customFormat="1" ht="15" customHeight="1">
      <c r="B11" s="28"/>
      <c r="D11" s="21" t="s">
        <v>20</v>
      </c>
      <c r="F11" s="22"/>
      <c r="I11" s="21" t="s">
        <v>21</v>
      </c>
      <c r="J11" s="22"/>
      <c r="K11" s="32"/>
    </row>
    <row r="12" spans="2:11" s="7" customFormat="1" ht="15" customHeight="1">
      <c r="B12" s="28"/>
      <c r="D12" s="21" t="s">
        <v>23</v>
      </c>
      <c r="F12" s="22" t="s">
        <v>24</v>
      </c>
      <c r="I12" s="21" t="s">
        <v>25</v>
      </c>
      <c r="J12" s="94" t="str">
        <f>'Rekapitulace stavby'!$AN$8</f>
        <v>08.01.2014</v>
      </c>
      <c r="K12" s="32"/>
    </row>
    <row r="13" spans="2:11" s="7" customFormat="1" ht="12" customHeight="1">
      <c r="B13" s="28"/>
      <c r="K13" s="32"/>
    </row>
    <row r="14" spans="2:11" s="7" customFormat="1" ht="15" customHeight="1">
      <c r="B14" s="28"/>
      <c r="D14" s="21" t="s">
        <v>29</v>
      </c>
      <c r="I14" s="21" t="s">
        <v>30</v>
      </c>
      <c r="J14" s="22"/>
      <c r="K14" s="32"/>
    </row>
    <row r="15" spans="2:11" s="7" customFormat="1" ht="18.75" customHeight="1">
      <c r="B15" s="28"/>
      <c r="E15" s="22" t="s">
        <v>31</v>
      </c>
      <c r="I15" s="21" t="s">
        <v>32</v>
      </c>
      <c r="J15" s="22"/>
      <c r="K15" s="32"/>
    </row>
    <row r="16" spans="2:11" s="7" customFormat="1" ht="7.5" customHeight="1">
      <c r="B16" s="28"/>
      <c r="K16" s="32"/>
    </row>
    <row r="17" spans="2:11" s="7" customFormat="1" ht="15" customHeight="1">
      <c r="B17" s="28"/>
      <c r="D17" s="21" t="s">
        <v>33</v>
      </c>
      <c r="I17" s="21" t="s">
        <v>30</v>
      </c>
      <c r="J17" s="22">
        <f>IF('Rekapitulace stavby'!$AN$13="Vyplň údaj","",IF('Rekapitulace stavby'!$AN$13="","",'Rekapitulace stavby'!$AN$13))</f>
      </c>
      <c r="K17" s="32"/>
    </row>
    <row r="18" spans="2:11" s="7" customFormat="1" ht="18.75" customHeight="1">
      <c r="B18" s="28"/>
      <c r="E18" s="22">
        <f>IF('Rekapitulace stavby'!$E$14="Vyplň údaj","",IF('Rekapitulace stavby'!$E$14="","",'Rekapitulace stavby'!$E$14))</f>
      </c>
      <c r="I18" s="21" t="s">
        <v>32</v>
      </c>
      <c r="J18" s="22">
        <f>IF('Rekapitulace stavby'!$AN$14="Vyplň údaj","",IF('Rekapitulace stavby'!$AN$14="","",'Rekapitulace stavby'!$AN$14))</f>
      </c>
      <c r="K18" s="32"/>
    </row>
    <row r="19" spans="2:11" s="7" customFormat="1" ht="7.5" customHeight="1">
      <c r="B19" s="28"/>
      <c r="K19" s="32"/>
    </row>
    <row r="20" spans="2:11" s="7" customFormat="1" ht="15" customHeight="1">
      <c r="B20" s="28"/>
      <c r="D20" s="21" t="s">
        <v>35</v>
      </c>
      <c r="I20" s="21" t="s">
        <v>30</v>
      </c>
      <c r="J20" s="22" t="s">
        <v>36</v>
      </c>
      <c r="K20" s="32"/>
    </row>
    <row r="21" spans="2:11" s="7" customFormat="1" ht="18.75" customHeight="1">
      <c r="B21" s="28"/>
      <c r="E21" s="22" t="s">
        <v>37</v>
      </c>
      <c r="I21" s="21" t="s">
        <v>32</v>
      </c>
      <c r="J21" s="22"/>
      <c r="K21" s="32"/>
    </row>
    <row r="22" spans="2:11" s="7" customFormat="1" ht="7.5" customHeight="1">
      <c r="B22" s="28"/>
      <c r="K22" s="32"/>
    </row>
    <row r="23" spans="2:11" s="7" customFormat="1" ht="15" customHeight="1">
      <c r="B23" s="28"/>
      <c r="D23" s="21" t="s">
        <v>39</v>
      </c>
      <c r="K23" s="32"/>
    </row>
    <row r="24" spans="2:11" s="95" customFormat="1" ht="15.75" customHeight="1">
      <c r="B24" s="96"/>
      <c r="E24" s="26"/>
      <c r="F24" s="26"/>
      <c r="G24" s="26"/>
      <c r="H24" s="26"/>
      <c r="K24" s="97"/>
    </row>
    <row r="25" spans="2:11" s="7" customFormat="1" ht="7.5" customHeight="1">
      <c r="B25" s="28"/>
      <c r="K25" s="32"/>
    </row>
    <row r="26" spans="2:11" s="7" customFormat="1" ht="7.5" customHeight="1">
      <c r="B26" s="28"/>
      <c r="D26" s="58"/>
      <c r="E26" s="58"/>
      <c r="F26" s="58"/>
      <c r="G26" s="58"/>
      <c r="H26" s="58"/>
      <c r="I26" s="58"/>
      <c r="J26" s="58"/>
      <c r="K26" s="98"/>
    </row>
    <row r="27" spans="2:11" s="7" customFormat="1" ht="26.25" customHeight="1">
      <c r="B27" s="28"/>
      <c r="D27" s="99" t="s">
        <v>40</v>
      </c>
      <c r="J27" s="100">
        <f>ROUNDUP($J$85,2)</f>
        <v>0</v>
      </c>
      <c r="K27" s="32"/>
    </row>
    <row r="28" spans="2:11" s="7" customFormat="1" ht="7.5" customHeight="1">
      <c r="B28" s="28"/>
      <c r="D28" s="58"/>
      <c r="E28" s="58"/>
      <c r="F28" s="58"/>
      <c r="G28" s="58"/>
      <c r="H28" s="58"/>
      <c r="I28" s="58"/>
      <c r="J28" s="58"/>
      <c r="K28" s="98"/>
    </row>
    <row r="29" spans="2:11" s="7" customFormat="1" ht="15" customHeight="1">
      <c r="B29" s="28"/>
      <c r="F29" s="101" t="s">
        <v>42</v>
      </c>
      <c r="I29" s="101" t="s">
        <v>41</v>
      </c>
      <c r="J29" s="101" t="s">
        <v>43</v>
      </c>
      <c r="K29" s="32"/>
    </row>
    <row r="30" spans="2:11" s="7" customFormat="1" ht="15" customHeight="1">
      <c r="B30" s="28"/>
      <c r="D30" s="35" t="s">
        <v>44</v>
      </c>
      <c r="E30" s="35" t="s">
        <v>45</v>
      </c>
      <c r="F30" s="102">
        <f>ROUNDUP(SUM($BE$85:$BE$507),2)</f>
        <v>0</v>
      </c>
      <c r="I30" s="103">
        <v>0.21</v>
      </c>
      <c r="J30" s="102">
        <f>ROUNDUP(SUM($BE$85:$BE$507)*$I$30,1)</f>
        <v>0</v>
      </c>
      <c r="K30" s="32"/>
    </row>
    <row r="31" spans="2:11" s="7" customFormat="1" ht="15" customHeight="1">
      <c r="B31" s="28"/>
      <c r="E31" s="35" t="s">
        <v>46</v>
      </c>
      <c r="F31" s="102">
        <f>ROUNDUP(SUM($BF$85:$BF$507),2)</f>
        <v>0</v>
      </c>
      <c r="I31" s="103">
        <v>0.15</v>
      </c>
      <c r="J31" s="102">
        <f>ROUNDUP(SUM($BF$85:$BF$507)*$I$31,1)</f>
        <v>0</v>
      </c>
      <c r="K31" s="32"/>
    </row>
    <row r="32" spans="2:11" s="7" customFormat="1" ht="15" customHeight="1" hidden="1">
      <c r="B32" s="28"/>
      <c r="E32" s="35" t="s">
        <v>47</v>
      </c>
      <c r="F32" s="102">
        <f>ROUNDUP(SUM($BG$85:$BG$507),2)</f>
        <v>0</v>
      </c>
      <c r="I32" s="103">
        <v>0.21</v>
      </c>
      <c r="J32" s="102">
        <v>0</v>
      </c>
      <c r="K32" s="32"/>
    </row>
    <row r="33" spans="2:11" s="7" customFormat="1" ht="15" customHeight="1" hidden="1">
      <c r="B33" s="28"/>
      <c r="E33" s="35" t="s">
        <v>48</v>
      </c>
      <c r="F33" s="102">
        <f>ROUNDUP(SUM($BH$85:$BH$507),2)</f>
        <v>0</v>
      </c>
      <c r="I33" s="103">
        <v>0.15</v>
      </c>
      <c r="J33" s="102">
        <v>0</v>
      </c>
      <c r="K33" s="32"/>
    </row>
    <row r="34" spans="2:11" s="7" customFormat="1" ht="15" customHeight="1" hidden="1">
      <c r="B34" s="28"/>
      <c r="E34" s="35" t="s">
        <v>49</v>
      </c>
      <c r="F34" s="102">
        <f>ROUNDUP(SUM($BI$85:$BI$507),2)</f>
        <v>0</v>
      </c>
      <c r="I34" s="103">
        <v>0</v>
      </c>
      <c r="J34" s="102">
        <v>0</v>
      </c>
      <c r="K34" s="32"/>
    </row>
    <row r="35" spans="2:11" s="7" customFormat="1" ht="7.5" customHeight="1">
      <c r="B35" s="28"/>
      <c r="K35" s="32"/>
    </row>
    <row r="36" spans="2:11" s="7" customFormat="1" ht="26.25" customHeight="1">
      <c r="B36" s="28"/>
      <c r="C36" s="39"/>
      <c r="D36" s="40" t="s">
        <v>50</v>
      </c>
      <c r="E36" s="41"/>
      <c r="F36" s="41"/>
      <c r="G36" s="104" t="s">
        <v>51</v>
      </c>
      <c r="H36" s="42" t="s">
        <v>52</v>
      </c>
      <c r="I36" s="41"/>
      <c r="J36" s="105">
        <f>ROUNDUP(SUM($J$27:$J$34),2)</f>
        <v>0</v>
      </c>
      <c r="K36" s="106"/>
    </row>
    <row r="37" spans="2:11" s="7" customFormat="1" ht="15" customHeight="1">
      <c r="B37" s="46"/>
      <c r="C37" s="47"/>
      <c r="D37" s="47"/>
      <c r="E37" s="47"/>
      <c r="F37" s="47"/>
      <c r="G37" s="47"/>
      <c r="H37" s="47"/>
      <c r="I37" s="47"/>
      <c r="J37" s="47"/>
      <c r="K37" s="48"/>
    </row>
    <row r="41" spans="2:11" s="7" customFormat="1" ht="7.5" customHeight="1">
      <c r="B41" s="49"/>
      <c r="C41" s="50"/>
      <c r="D41" s="50"/>
      <c r="E41" s="50"/>
      <c r="F41" s="50"/>
      <c r="G41" s="50"/>
      <c r="H41" s="50"/>
      <c r="I41" s="50"/>
      <c r="J41" s="50"/>
      <c r="K41" s="107"/>
    </row>
    <row r="42" spans="2:11" s="7" customFormat="1" ht="37.5" customHeight="1">
      <c r="B42" s="28"/>
      <c r="C42" s="12" t="s">
        <v>106</v>
      </c>
      <c r="K42" s="32"/>
    </row>
    <row r="43" spans="2:11" s="7" customFormat="1" ht="7.5" customHeight="1">
      <c r="B43" s="28"/>
      <c r="K43" s="32"/>
    </row>
    <row r="44" spans="2:11" s="7" customFormat="1" ht="15" customHeight="1">
      <c r="B44" s="28"/>
      <c r="C44" s="21" t="s">
        <v>17</v>
      </c>
      <c r="K44" s="32"/>
    </row>
    <row r="45" spans="2:11" s="7" customFormat="1" ht="16.5" customHeight="1">
      <c r="B45" s="28"/>
      <c r="E45" s="93" t="str">
        <f>$E$7</f>
        <v>Urnový háj</v>
      </c>
      <c r="F45" s="93"/>
      <c r="G45" s="93"/>
      <c r="H45" s="93"/>
      <c r="K45" s="32"/>
    </row>
    <row r="46" spans="2:11" s="7" customFormat="1" ht="15" customHeight="1">
      <c r="B46" s="28"/>
      <c r="C46" s="21" t="s">
        <v>102</v>
      </c>
      <c r="K46" s="32"/>
    </row>
    <row r="47" spans="2:11" s="7" customFormat="1" ht="19.5" customHeight="1">
      <c r="B47" s="28"/>
      <c r="E47" s="54" t="str">
        <f>$E$9</f>
        <v>SO 01 - Zpevněné plochy</v>
      </c>
      <c r="F47" s="54"/>
      <c r="G47" s="54"/>
      <c r="H47" s="54"/>
      <c r="K47" s="32"/>
    </row>
    <row r="48" spans="2:11" s="7" customFormat="1" ht="7.5" customHeight="1">
      <c r="B48" s="28"/>
      <c r="K48" s="32"/>
    </row>
    <row r="49" spans="2:11" s="7" customFormat="1" ht="18.75" customHeight="1">
      <c r="B49" s="28"/>
      <c r="C49" s="21" t="s">
        <v>23</v>
      </c>
      <c r="F49" s="22" t="str">
        <f>$F$12</f>
        <v>Krnov</v>
      </c>
      <c r="I49" s="21" t="s">
        <v>25</v>
      </c>
      <c r="J49" s="94" t="str">
        <f>IF($J$12="","",$J$12)</f>
        <v>08.01.2014</v>
      </c>
      <c r="K49" s="32"/>
    </row>
    <row r="50" spans="2:11" s="7" customFormat="1" ht="7.5" customHeight="1">
      <c r="B50" s="28"/>
      <c r="K50" s="32"/>
    </row>
    <row r="51" spans="2:11" s="7" customFormat="1" ht="15.75" customHeight="1">
      <c r="B51" s="28"/>
      <c r="C51" s="21" t="s">
        <v>29</v>
      </c>
      <c r="F51" s="22" t="str">
        <f>$E$15</f>
        <v>Město Krnov</v>
      </c>
      <c r="I51" s="21" t="s">
        <v>35</v>
      </c>
      <c r="J51" s="22" t="str">
        <f>$E$21</f>
        <v>Lesprojekt Krnov, s.r.o.</v>
      </c>
      <c r="K51" s="32"/>
    </row>
    <row r="52" spans="2:11" s="7" customFormat="1" ht="15" customHeight="1">
      <c r="B52" s="28"/>
      <c r="C52" s="21" t="s">
        <v>33</v>
      </c>
      <c r="F52" s="22">
        <f>IF($E$18="","",$E$18)</f>
      </c>
      <c r="K52" s="32"/>
    </row>
    <row r="53" spans="2:11" s="7" customFormat="1" ht="11.25" customHeight="1">
      <c r="B53" s="28"/>
      <c r="K53" s="32"/>
    </row>
    <row r="54" spans="2:11" s="7" customFormat="1" ht="30" customHeight="1">
      <c r="B54" s="28"/>
      <c r="C54" s="108" t="s">
        <v>107</v>
      </c>
      <c r="D54" s="39"/>
      <c r="E54" s="39"/>
      <c r="F54" s="39"/>
      <c r="G54" s="39"/>
      <c r="H54" s="39"/>
      <c r="I54" s="39"/>
      <c r="J54" s="109" t="s">
        <v>108</v>
      </c>
      <c r="K54" s="45"/>
    </row>
    <row r="55" spans="2:11" s="7" customFormat="1" ht="11.25" customHeight="1">
      <c r="B55" s="28"/>
      <c r="K55" s="32"/>
    </row>
    <row r="56" spans="2:47" s="7" customFormat="1" ht="30" customHeight="1">
      <c r="B56" s="28"/>
      <c r="C56" s="70" t="s">
        <v>109</v>
      </c>
      <c r="J56" s="100">
        <f>ROUNDUP($J$85,2)</f>
        <v>0</v>
      </c>
      <c r="K56" s="32"/>
      <c r="AU56" s="7" t="s">
        <v>110</v>
      </c>
    </row>
    <row r="57" spans="2:11" s="77" customFormat="1" ht="25.5" customHeight="1">
      <c r="B57" s="110"/>
      <c r="D57" s="111" t="s">
        <v>111</v>
      </c>
      <c r="E57" s="111"/>
      <c r="F57" s="111"/>
      <c r="G57" s="111"/>
      <c r="H57" s="111"/>
      <c r="I57" s="111"/>
      <c r="J57" s="112">
        <f>ROUNDUP($J$86,2)</f>
        <v>0</v>
      </c>
      <c r="K57" s="113"/>
    </row>
    <row r="58" spans="2:11" s="114" customFormat="1" ht="21" customHeight="1">
      <c r="B58" s="115"/>
      <c r="D58" s="116" t="s">
        <v>112</v>
      </c>
      <c r="E58" s="116"/>
      <c r="F58" s="116"/>
      <c r="G58" s="116"/>
      <c r="H58" s="116"/>
      <c r="I58" s="116"/>
      <c r="J58" s="117">
        <f>ROUNDUP($J$87,2)</f>
        <v>0</v>
      </c>
      <c r="K58" s="118"/>
    </row>
    <row r="59" spans="2:11" s="114" customFormat="1" ht="21" customHeight="1">
      <c r="B59" s="115"/>
      <c r="D59" s="116" t="s">
        <v>113</v>
      </c>
      <c r="E59" s="116"/>
      <c r="F59" s="116"/>
      <c r="G59" s="116"/>
      <c r="H59" s="116"/>
      <c r="I59" s="116"/>
      <c r="J59" s="117">
        <f>ROUNDUP($J$223,2)</f>
        <v>0</v>
      </c>
      <c r="K59" s="118"/>
    </row>
    <row r="60" spans="2:11" s="114" customFormat="1" ht="21" customHeight="1">
      <c r="B60" s="115"/>
      <c r="D60" s="116" t="s">
        <v>114</v>
      </c>
      <c r="E60" s="116"/>
      <c r="F60" s="116"/>
      <c r="G60" s="116"/>
      <c r="H60" s="116"/>
      <c r="I60" s="116"/>
      <c r="J60" s="117">
        <f>ROUNDUP($J$261,2)</f>
        <v>0</v>
      </c>
      <c r="K60" s="118"/>
    </row>
    <row r="61" spans="2:11" s="114" customFormat="1" ht="21" customHeight="1">
      <c r="B61" s="115"/>
      <c r="D61" s="116" t="s">
        <v>115</v>
      </c>
      <c r="E61" s="116"/>
      <c r="F61" s="116"/>
      <c r="G61" s="116"/>
      <c r="H61" s="116"/>
      <c r="I61" s="116"/>
      <c r="J61" s="117">
        <f>ROUNDUP($J$363,2)</f>
        <v>0</v>
      </c>
      <c r="K61" s="118"/>
    </row>
    <row r="62" spans="2:11" s="114" customFormat="1" ht="21" customHeight="1">
      <c r="B62" s="115"/>
      <c r="D62" s="116" t="s">
        <v>116</v>
      </c>
      <c r="E62" s="116"/>
      <c r="F62" s="116"/>
      <c r="G62" s="116"/>
      <c r="H62" s="116"/>
      <c r="I62" s="116"/>
      <c r="J62" s="117">
        <f>ROUNDUP($J$486,2)</f>
        <v>0</v>
      </c>
      <c r="K62" s="118"/>
    </row>
    <row r="63" spans="2:11" s="77" customFormat="1" ht="25.5" customHeight="1">
      <c r="B63" s="110"/>
      <c r="D63" s="111" t="s">
        <v>117</v>
      </c>
      <c r="E63" s="111"/>
      <c r="F63" s="111"/>
      <c r="G63" s="111"/>
      <c r="H63" s="111"/>
      <c r="I63" s="111"/>
      <c r="J63" s="112">
        <f>ROUNDUP($J$491,2)</f>
        <v>0</v>
      </c>
      <c r="K63" s="113"/>
    </row>
    <row r="64" spans="2:11" s="114" customFormat="1" ht="21" customHeight="1">
      <c r="B64" s="115"/>
      <c r="D64" s="116" t="s">
        <v>118</v>
      </c>
      <c r="E64" s="116"/>
      <c r="F64" s="116"/>
      <c r="G64" s="116"/>
      <c r="H64" s="116"/>
      <c r="I64" s="116"/>
      <c r="J64" s="117">
        <f>ROUNDUP($J$492,2)</f>
        <v>0</v>
      </c>
      <c r="K64" s="118"/>
    </row>
    <row r="65" spans="2:11" s="77" customFormat="1" ht="25.5" customHeight="1">
      <c r="B65" s="110"/>
      <c r="D65" s="111" t="s">
        <v>119</v>
      </c>
      <c r="E65" s="111"/>
      <c r="F65" s="111"/>
      <c r="G65" s="111"/>
      <c r="H65" s="111"/>
      <c r="I65" s="111"/>
      <c r="J65" s="112">
        <f>ROUNDUP($J$499,2)</f>
        <v>0</v>
      </c>
      <c r="K65" s="113"/>
    </row>
    <row r="66" spans="2:11" s="7" customFormat="1" ht="22.5" customHeight="1">
      <c r="B66" s="28"/>
      <c r="K66" s="32"/>
    </row>
    <row r="67" spans="2:11" s="7" customFormat="1" ht="7.5" customHeight="1">
      <c r="B67" s="46"/>
      <c r="C67" s="47"/>
      <c r="D67" s="47"/>
      <c r="E67" s="47"/>
      <c r="F67" s="47"/>
      <c r="G67" s="47"/>
      <c r="H67" s="47"/>
      <c r="I67" s="47"/>
      <c r="J67" s="47"/>
      <c r="K67" s="48"/>
    </row>
    <row r="71" spans="2:12" s="7" customFormat="1" ht="7.5" customHeight="1">
      <c r="B71" s="49"/>
      <c r="C71" s="50"/>
      <c r="D71" s="50"/>
      <c r="E71" s="50"/>
      <c r="F71" s="50"/>
      <c r="G71" s="50"/>
      <c r="H71" s="50"/>
      <c r="I71" s="50"/>
      <c r="J71" s="50"/>
      <c r="K71" s="50"/>
      <c r="L71" s="28"/>
    </row>
    <row r="72" spans="2:12" s="7" customFormat="1" ht="37.5" customHeight="1">
      <c r="B72" s="28"/>
      <c r="C72" s="12" t="s">
        <v>120</v>
      </c>
      <c r="L72" s="28"/>
    </row>
    <row r="73" spans="2:12" s="7" customFormat="1" ht="7.5" customHeight="1">
      <c r="B73" s="28"/>
      <c r="L73" s="28"/>
    </row>
    <row r="74" spans="2:12" s="7" customFormat="1" ht="15" customHeight="1">
      <c r="B74" s="28"/>
      <c r="C74" s="21" t="s">
        <v>17</v>
      </c>
      <c r="L74" s="28"/>
    </row>
    <row r="75" spans="2:12" s="7" customFormat="1" ht="16.5" customHeight="1">
      <c r="B75" s="28"/>
      <c r="E75" s="93" t="str">
        <f>$E$7</f>
        <v>Urnový háj</v>
      </c>
      <c r="F75" s="93"/>
      <c r="G75" s="93"/>
      <c r="H75" s="93"/>
      <c r="L75" s="28"/>
    </row>
    <row r="76" spans="2:12" s="7" customFormat="1" ht="15" customHeight="1">
      <c r="B76" s="28"/>
      <c r="C76" s="21" t="s">
        <v>102</v>
      </c>
      <c r="L76" s="28"/>
    </row>
    <row r="77" spans="2:12" s="7" customFormat="1" ht="19.5" customHeight="1">
      <c r="B77" s="28"/>
      <c r="E77" s="54" t="str">
        <f>$E$9</f>
        <v>SO 01 - Zpevněné plochy</v>
      </c>
      <c r="F77" s="54"/>
      <c r="G77" s="54"/>
      <c r="H77" s="54"/>
      <c r="L77" s="28"/>
    </row>
    <row r="78" spans="2:12" s="7" customFormat="1" ht="7.5" customHeight="1">
      <c r="B78" s="28"/>
      <c r="L78" s="28"/>
    </row>
    <row r="79" spans="2:12" s="7" customFormat="1" ht="18.75" customHeight="1">
      <c r="B79" s="28"/>
      <c r="C79" s="21" t="s">
        <v>23</v>
      </c>
      <c r="F79" s="22" t="str">
        <f>$F$12</f>
        <v>Krnov</v>
      </c>
      <c r="I79" s="21" t="s">
        <v>25</v>
      </c>
      <c r="J79" s="94" t="str">
        <f>IF($J$12="","",$J$12)</f>
        <v>08.01.2014</v>
      </c>
      <c r="L79" s="28"/>
    </row>
    <row r="80" spans="2:12" s="7" customFormat="1" ht="7.5" customHeight="1">
      <c r="B80" s="28"/>
      <c r="L80" s="28"/>
    </row>
    <row r="81" spans="2:12" s="7" customFormat="1" ht="15.75" customHeight="1">
      <c r="B81" s="28"/>
      <c r="C81" s="21" t="s">
        <v>29</v>
      </c>
      <c r="F81" s="22" t="str">
        <f>$E$15</f>
        <v>Město Krnov</v>
      </c>
      <c r="I81" s="21" t="s">
        <v>35</v>
      </c>
      <c r="J81" s="22" t="str">
        <f>$E$21</f>
        <v>Lesprojekt Krnov, s.r.o.</v>
      </c>
      <c r="L81" s="28"/>
    </row>
    <row r="82" spans="2:12" s="7" customFormat="1" ht="15" customHeight="1">
      <c r="B82" s="28"/>
      <c r="C82" s="21" t="s">
        <v>33</v>
      </c>
      <c r="F82" s="22">
        <f>IF($E$18="","",$E$18)</f>
      </c>
      <c r="L82" s="28"/>
    </row>
    <row r="83" spans="2:12" s="7" customFormat="1" ht="11.25" customHeight="1">
      <c r="B83" s="28"/>
      <c r="L83" s="28"/>
    </row>
    <row r="84" spans="2:20" s="119" customFormat="1" ht="30" customHeight="1">
      <c r="B84" s="120"/>
      <c r="C84" s="121" t="s">
        <v>121</v>
      </c>
      <c r="D84" s="122" t="s">
        <v>59</v>
      </c>
      <c r="E84" s="122" t="s">
        <v>55</v>
      </c>
      <c r="F84" s="122" t="s">
        <v>122</v>
      </c>
      <c r="G84" s="122" t="s">
        <v>123</v>
      </c>
      <c r="H84" s="122" t="s">
        <v>124</v>
      </c>
      <c r="I84" s="122" t="s">
        <v>125</v>
      </c>
      <c r="J84" s="122" t="s">
        <v>126</v>
      </c>
      <c r="K84" s="123" t="s">
        <v>127</v>
      </c>
      <c r="L84" s="120"/>
      <c r="M84" s="65" t="s">
        <v>128</v>
      </c>
      <c r="N84" s="66" t="s">
        <v>44</v>
      </c>
      <c r="O84" s="66" t="s">
        <v>129</v>
      </c>
      <c r="P84" s="66" t="s">
        <v>130</v>
      </c>
      <c r="Q84" s="66" t="s">
        <v>131</v>
      </c>
      <c r="R84" s="66" t="s">
        <v>132</v>
      </c>
      <c r="S84" s="66" t="s">
        <v>133</v>
      </c>
      <c r="T84" s="67" t="s">
        <v>134</v>
      </c>
    </row>
    <row r="85" spans="2:63" s="7" customFormat="1" ht="30" customHeight="1">
      <c r="B85" s="28"/>
      <c r="C85" s="70" t="s">
        <v>109</v>
      </c>
      <c r="J85" s="124">
        <f>$BK$85</f>
        <v>0</v>
      </c>
      <c r="L85" s="28"/>
      <c r="M85" s="69"/>
      <c r="N85" s="58"/>
      <c r="O85" s="58"/>
      <c r="P85" s="125">
        <f>$P$86+$P$491+$P$499</f>
        <v>0</v>
      </c>
      <c r="Q85" s="58"/>
      <c r="R85" s="125">
        <f>$R$86+$R$491+$R$499</f>
        <v>1004.0510147400003</v>
      </c>
      <c r="S85" s="58"/>
      <c r="T85" s="126">
        <f>$T$86+$T$491+$T$499</f>
        <v>2.46</v>
      </c>
      <c r="AT85" s="7" t="s">
        <v>73</v>
      </c>
      <c r="AU85" s="7" t="s">
        <v>110</v>
      </c>
      <c r="BK85" s="127">
        <f>$BK$86+$BK$491+$BK$499</f>
        <v>0</v>
      </c>
    </row>
    <row r="86" spans="2:63" s="128" customFormat="1" ht="37.5" customHeight="1">
      <c r="B86" s="129"/>
      <c r="D86" s="130" t="s">
        <v>73</v>
      </c>
      <c r="E86" s="131" t="s">
        <v>135</v>
      </c>
      <c r="F86" s="131" t="s">
        <v>136</v>
      </c>
      <c r="J86" s="132">
        <f>$BK$86</f>
        <v>0</v>
      </c>
      <c r="L86" s="129"/>
      <c r="M86" s="133"/>
      <c r="P86" s="134">
        <f>$P$87+$P$223+$P$261+$P$363+$P$486</f>
        <v>0</v>
      </c>
      <c r="R86" s="134">
        <f>$R$87+$R$223+$R$261+$R$363+$R$486</f>
        <v>1004.0392307400002</v>
      </c>
      <c r="T86" s="135">
        <f>$T$87+$T$223+$T$261+$T$363+$T$486</f>
        <v>2.46</v>
      </c>
      <c r="AR86" s="130" t="s">
        <v>22</v>
      </c>
      <c r="AT86" s="130" t="s">
        <v>73</v>
      </c>
      <c r="AU86" s="130" t="s">
        <v>74</v>
      </c>
      <c r="AY86" s="130" t="s">
        <v>137</v>
      </c>
      <c r="BK86" s="136">
        <f>$BK$87+$BK$223+$BK$261+$BK$363+$BK$486</f>
        <v>0</v>
      </c>
    </row>
    <row r="87" spans="2:63" s="128" customFormat="1" ht="21" customHeight="1">
      <c r="B87" s="129"/>
      <c r="D87" s="130" t="s">
        <v>73</v>
      </c>
      <c r="E87" s="137" t="s">
        <v>22</v>
      </c>
      <c r="F87" s="137" t="s">
        <v>138</v>
      </c>
      <c r="J87" s="138">
        <f>$BK$87</f>
        <v>0</v>
      </c>
      <c r="L87" s="129"/>
      <c r="M87" s="133"/>
      <c r="P87" s="134">
        <f>SUM($P$88:$P$222)</f>
        <v>0</v>
      </c>
      <c r="R87" s="134">
        <f>SUM($R$88:$R$222)</f>
        <v>33.176898</v>
      </c>
      <c r="T87" s="135">
        <f>SUM($T$88:$T$222)</f>
        <v>2.46</v>
      </c>
      <c r="AR87" s="130" t="s">
        <v>22</v>
      </c>
      <c r="AT87" s="130" t="s">
        <v>73</v>
      </c>
      <c r="AU87" s="130" t="s">
        <v>22</v>
      </c>
      <c r="AY87" s="130" t="s">
        <v>137</v>
      </c>
      <c r="BK87" s="136">
        <f>SUM($BK$88:$BK$222)</f>
        <v>0</v>
      </c>
    </row>
    <row r="88" spans="2:65" s="7" customFormat="1" ht="15.75" customHeight="1">
      <c r="B88" s="28"/>
      <c r="C88" s="139" t="s">
        <v>22</v>
      </c>
      <c r="D88" s="139" t="s">
        <v>139</v>
      </c>
      <c r="E88" s="140" t="s">
        <v>140</v>
      </c>
      <c r="F88" s="141" t="s">
        <v>141</v>
      </c>
      <c r="G88" s="142" t="s">
        <v>91</v>
      </c>
      <c r="H88" s="143">
        <v>45</v>
      </c>
      <c r="I88" s="144"/>
      <c r="J88" s="145">
        <f>ROUND($I$88*$H$88,2)</f>
        <v>0</v>
      </c>
      <c r="K88" s="141" t="s">
        <v>142</v>
      </c>
      <c r="L88" s="28"/>
      <c r="M88" s="146"/>
      <c r="N88" s="147" t="s">
        <v>45</v>
      </c>
      <c r="Q88" s="148">
        <v>0</v>
      </c>
      <c r="R88" s="148">
        <f>$Q$88*$H$88</f>
        <v>0</v>
      </c>
      <c r="S88" s="148">
        <v>0</v>
      </c>
      <c r="T88" s="149">
        <f>$S$88*$H$88</f>
        <v>0</v>
      </c>
      <c r="AR88" s="95" t="s">
        <v>143</v>
      </c>
      <c r="AT88" s="95" t="s">
        <v>139</v>
      </c>
      <c r="AU88" s="95" t="s">
        <v>82</v>
      </c>
      <c r="AY88" s="7" t="s">
        <v>137</v>
      </c>
      <c r="BE88" s="150">
        <f>IF($N$88="základní",$J$88,0)</f>
        <v>0</v>
      </c>
      <c r="BF88" s="150">
        <f>IF($N$88="snížená",$J$88,0)</f>
        <v>0</v>
      </c>
      <c r="BG88" s="150">
        <f>IF($N$88="zákl. přenesená",$J$88,0)</f>
        <v>0</v>
      </c>
      <c r="BH88" s="150">
        <f>IF($N$88="sníž. přenesená",$J$88,0)</f>
        <v>0</v>
      </c>
      <c r="BI88" s="150">
        <f>IF($N$88="nulová",$J$88,0)</f>
        <v>0</v>
      </c>
      <c r="BJ88" s="95" t="s">
        <v>22</v>
      </c>
      <c r="BK88" s="150">
        <f>ROUND($I$88*$H$88,2)</f>
        <v>0</v>
      </c>
      <c r="BL88" s="95" t="s">
        <v>143</v>
      </c>
      <c r="BM88" s="95" t="s">
        <v>144</v>
      </c>
    </row>
    <row r="89" spans="2:47" s="7" customFormat="1" ht="27" customHeight="1">
      <c r="B89" s="28"/>
      <c r="D89" s="151" t="s">
        <v>145</v>
      </c>
      <c r="F89" s="152" t="s">
        <v>146</v>
      </c>
      <c r="L89" s="28"/>
      <c r="M89" s="153"/>
      <c r="T89" s="60"/>
      <c r="AT89" s="7" t="s">
        <v>145</v>
      </c>
      <c r="AU89" s="7" t="s">
        <v>82</v>
      </c>
    </row>
    <row r="90" spans="2:47" s="7" customFormat="1" ht="125.25" customHeight="1">
      <c r="B90" s="28"/>
      <c r="D90" s="154" t="s">
        <v>147</v>
      </c>
      <c r="F90" s="155" t="s">
        <v>148</v>
      </c>
      <c r="L90" s="28"/>
      <c r="M90" s="153"/>
      <c r="T90" s="60"/>
      <c r="AT90" s="7" t="s">
        <v>147</v>
      </c>
      <c r="AU90" s="7" t="s">
        <v>82</v>
      </c>
    </row>
    <row r="91" spans="2:51" s="7" customFormat="1" ht="15.75" customHeight="1">
      <c r="B91" s="156"/>
      <c r="D91" s="154" t="s">
        <v>149</v>
      </c>
      <c r="E91" s="157"/>
      <c r="F91" s="158" t="s">
        <v>150</v>
      </c>
      <c r="H91" s="157"/>
      <c r="L91" s="156"/>
      <c r="M91" s="159"/>
      <c r="T91" s="160"/>
      <c r="AT91" s="157" t="s">
        <v>149</v>
      </c>
      <c r="AU91" s="157" t="s">
        <v>82</v>
      </c>
      <c r="AV91" s="157" t="s">
        <v>22</v>
      </c>
      <c r="AW91" s="157" t="s">
        <v>110</v>
      </c>
      <c r="AX91" s="157" t="s">
        <v>74</v>
      </c>
      <c r="AY91" s="157" t="s">
        <v>137</v>
      </c>
    </row>
    <row r="92" spans="2:51" s="7" customFormat="1" ht="15.75" customHeight="1">
      <c r="B92" s="161"/>
      <c r="D92" s="154" t="s">
        <v>149</v>
      </c>
      <c r="E92" s="162"/>
      <c r="F92" s="163" t="s">
        <v>151</v>
      </c>
      <c r="H92" s="164">
        <v>45</v>
      </c>
      <c r="L92" s="161"/>
      <c r="M92" s="165"/>
      <c r="T92" s="166"/>
      <c r="AT92" s="162" t="s">
        <v>149</v>
      </c>
      <c r="AU92" s="162" t="s">
        <v>82</v>
      </c>
      <c r="AV92" s="162" t="s">
        <v>82</v>
      </c>
      <c r="AW92" s="162" t="s">
        <v>110</v>
      </c>
      <c r="AX92" s="162" t="s">
        <v>22</v>
      </c>
      <c r="AY92" s="162" t="s">
        <v>137</v>
      </c>
    </row>
    <row r="93" spans="2:65" s="7" customFormat="1" ht="15.75" customHeight="1">
      <c r="B93" s="28"/>
      <c r="C93" s="139" t="s">
        <v>82</v>
      </c>
      <c r="D93" s="139" t="s">
        <v>139</v>
      </c>
      <c r="E93" s="140" t="s">
        <v>152</v>
      </c>
      <c r="F93" s="141" t="s">
        <v>153</v>
      </c>
      <c r="G93" s="142" t="s">
        <v>91</v>
      </c>
      <c r="H93" s="143">
        <v>45</v>
      </c>
      <c r="I93" s="144"/>
      <c r="J93" s="145">
        <f>ROUND($I$93*$H$93,2)</f>
        <v>0</v>
      </c>
      <c r="K93" s="141" t="s">
        <v>142</v>
      </c>
      <c r="L93" s="28"/>
      <c r="M93" s="146"/>
      <c r="N93" s="147" t="s">
        <v>45</v>
      </c>
      <c r="Q93" s="148">
        <v>0.00018</v>
      </c>
      <c r="R93" s="148">
        <f>$Q$93*$H$93</f>
        <v>0.008100000000000001</v>
      </c>
      <c r="S93" s="148">
        <v>0</v>
      </c>
      <c r="T93" s="149">
        <f>$S$93*$H$93</f>
        <v>0</v>
      </c>
      <c r="AR93" s="95" t="s">
        <v>143</v>
      </c>
      <c r="AT93" s="95" t="s">
        <v>139</v>
      </c>
      <c r="AU93" s="95" t="s">
        <v>82</v>
      </c>
      <c r="AY93" s="7" t="s">
        <v>137</v>
      </c>
      <c r="BE93" s="150">
        <f>IF($N$93="základní",$J$93,0)</f>
        <v>0</v>
      </c>
      <c r="BF93" s="150">
        <f>IF($N$93="snížená",$J$93,0)</f>
        <v>0</v>
      </c>
      <c r="BG93" s="150">
        <f>IF($N$93="zákl. přenesená",$J$93,0)</f>
        <v>0</v>
      </c>
      <c r="BH93" s="150">
        <f>IF($N$93="sníž. přenesená",$J$93,0)</f>
        <v>0</v>
      </c>
      <c r="BI93" s="150">
        <f>IF($N$93="nulová",$J$93,0)</f>
        <v>0</v>
      </c>
      <c r="BJ93" s="95" t="s">
        <v>22</v>
      </c>
      <c r="BK93" s="150">
        <f>ROUND($I$93*$H$93,2)</f>
        <v>0</v>
      </c>
      <c r="BL93" s="95" t="s">
        <v>143</v>
      </c>
      <c r="BM93" s="95" t="s">
        <v>154</v>
      </c>
    </row>
    <row r="94" spans="2:47" s="7" customFormat="1" ht="16.5" customHeight="1">
      <c r="B94" s="28"/>
      <c r="D94" s="151" t="s">
        <v>145</v>
      </c>
      <c r="F94" s="152" t="s">
        <v>155</v>
      </c>
      <c r="L94" s="28"/>
      <c r="M94" s="153"/>
      <c r="T94" s="60"/>
      <c r="AT94" s="7" t="s">
        <v>145</v>
      </c>
      <c r="AU94" s="7" t="s">
        <v>82</v>
      </c>
    </row>
    <row r="95" spans="2:47" s="7" customFormat="1" ht="57.75" customHeight="1">
      <c r="B95" s="28"/>
      <c r="D95" s="154" t="s">
        <v>147</v>
      </c>
      <c r="F95" s="155" t="s">
        <v>156</v>
      </c>
      <c r="L95" s="28"/>
      <c r="M95" s="153"/>
      <c r="T95" s="60"/>
      <c r="AT95" s="7" t="s">
        <v>147</v>
      </c>
      <c r="AU95" s="7" t="s">
        <v>82</v>
      </c>
    </row>
    <row r="96" spans="2:65" s="7" customFormat="1" ht="15.75" customHeight="1">
      <c r="B96" s="28"/>
      <c r="C96" s="139" t="s">
        <v>157</v>
      </c>
      <c r="D96" s="139" t="s">
        <v>139</v>
      </c>
      <c r="E96" s="140" t="s">
        <v>158</v>
      </c>
      <c r="F96" s="141" t="s">
        <v>159</v>
      </c>
      <c r="G96" s="142" t="s">
        <v>160</v>
      </c>
      <c r="H96" s="143">
        <v>2</v>
      </c>
      <c r="I96" s="144"/>
      <c r="J96" s="145">
        <f>ROUND($I$96*$H$96,2)</f>
        <v>0</v>
      </c>
      <c r="K96" s="141" t="s">
        <v>142</v>
      </c>
      <c r="L96" s="28"/>
      <c r="M96" s="146"/>
      <c r="N96" s="147" t="s">
        <v>45</v>
      </c>
      <c r="Q96" s="148">
        <v>0</v>
      </c>
      <c r="R96" s="148">
        <f>$Q$96*$H$96</f>
        <v>0</v>
      </c>
      <c r="S96" s="148">
        <v>0</v>
      </c>
      <c r="T96" s="149">
        <f>$S$96*$H$96</f>
        <v>0</v>
      </c>
      <c r="AR96" s="95" t="s">
        <v>143</v>
      </c>
      <c r="AT96" s="95" t="s">
        <v>139</v>
      </c>
      <c r="AU96" s="95" t="s">
        <v>82</v>
      </c>
      <c r="AY96" s="7" t="s">
        <v>137</v>
      </c>
      <c r="BE96" s="150">
        <f>IF($N$96="základní",$J$96,0)</f>
        <v>0</v>
      </c>
      <c r="BF96" s="150">
        <f>IF($N$96="snížená",$J$96,0)</f>
        <v>0</v>
      </c>
      <c r="BG96" s="150">
        <f>IF($N$96="zákl. přenesená",$J$96,0)</f>
        <v>0</v>
      </c>
      <c r="BH96" s="150">
        <f>IF($N$96="sníž. přenesená",$J$96,0)</f>
        <v>0</v>
      </c>
      <c r="BI96" s="150">
        <f>IF($N$96="nulová",$J$96,0)</f>
        <v>0</v>
      </c>
      <c r="BJ96" s="95" t="s">
        <v>22</v>
      </c>
      <c r="BK96" s="150">
        <f>ROUND($I$96*$H$96,2)</f>
        <v>0</v>
      </c>
      <c r="BL96" s="95" t="s">
        <v>143</v>
      </c>
      <c r="BM96" s="95" t="s">
        <v>161</v>
      </c>
    </row>
    <row r="97" spans="2:47" s="7" customFormat="1" ht="16.5" customHeight="1">
      <c r="B97" s="28"/>
      <c r="D97" s="151" t="s">
        <v>145</v>
      </c>
      <c r="F97" s="152" t="s">
        <v>162</v>
      </c>
      <c r="L97" s="28"/>
      <c r="M97" s="153"/>
      <c r="T97" s="60"/>
      <c r="AT97" s="7" t="s">
        <v>145</v>
      </c>
      <c r="AU97" s="7" t="s">
        <v>82</v>
      </c>
    </row>
    <row r="98" spans="2:47" s="7" customFormat="1" ht="84.75" customHeight="1">
      <c r="B98" s="28"/>
      <c r="D98" s="154" t="s">
        <v>147</v>
      </c>
      <c r="F98" s="155" t="s">
        <v>163</v>
      </c>
      <c r="L98" s="28"/>
      <c r="M98" s="153"/>
      <c r="T98" s="60"/>
      <c r="AT98" s="7" t="s">
        <v>147</v>
      </c>
      <c r="AU98" s="7" t="s">
        <v>82</v>
      </c>
    </row>
    <row r="99" spans="2:51" s="7" customFormat="1" ht="15.75" customHeight="1">
      <c r="B99" s="156"/>
      <c r="D99" s="154" t="s">
        <v>149</v>
      </c>
      <c r="E99" s="157"/>
      <c r="F99" s="158" t="s">
        <v>164</v>
      </c>
      <c r="H99" s="157"/>
      <c r="L99" s="156"/>
      <c r="M99" s="159"/>
      <c r="T99" s="160"/>
      <c r="AT99" s="157" t="s">
        <v>149</v>
      </c>
      <c r="AU99" s="157" t="s">
        <v>82</v>
      </c>
      <c r="AV99" s="157" t="s">
        <v>22</v>
      </c>
      <c r="AW99" s="157" t="s">
        <v>110</v>
      </c>
      <c r="AX99" s="157" t="s">
        <v>74</v>
      </c>
      <c r="AY99" s="157" t="s">
        <v>137</v>
      </c>
    </row>
    <row r="100" spans="2:51" s="7" customFormat="1" ht="15.75" customHeight="1">
      <c r="B100" s="161"/>
      <c r="D100" s="154" t="s">
        <v>149</v>
      </c>
      <c r="E100" s="162"/>
      <c r="F100" s="163" t="s">
        <v>82</v>
      </c>
      <c r="H100" s="164">
        <v>2</v>
      </c>
      <c r="L100" s="161"/>
      <c r="M100" s="165"/>
      <c r="T100" s="166"/>
      <c r="AT100" s="162" t="s">
        <v>149</v>
      </c>
      <c r="AU100" s="162" t="s">
        <v>82</v>
      </c>
      <c r="AV100" s="162" t="s">
        <v>82</v>
      </c>
      <c r="AW100" s="162" t="s">
        <v>110</v>
      </c>
      <c r="AX100" s="162" t="s">
        <v>22</v>
      </c>
      <c r="AY100" s="162" t="s">
        <v>137</v>
      </c>
    </row>
    <row r="101" spans="2:65" s="7" customFormat="1" ht="15.75" customHeight="1">
      <c r="B101" s="28"/>
      <c r="C101" s="139" t="s">
        <v>143</v>
      </c>
      <c r="D101" s="139" t="s">
        <v>139</v>
      </c>
      <c r="E101" s="140" t="s">
        <v>165</v>
      </c>
      <c r="F101" s="141" t="s">
        <v>166</v>
      </c>
      <c r="G101" s="142" t="s">
        <v>160</v>
      </c>
      <c r="H101" s="143">
        <v>2</v>
      </c>
      <c r="I101" s="144"/>
      <c r="J101" s="145">
        <f>ROUND($I$101*$H$101,2)</f>
        <v>0</v>
      </c>
      <c r="K101" s="141" t="s">
        <v>142</v>
      </c>
      <c r="L101" s="28"/>
      <c r="M101" s="146"/>
      <c r="N101" s="147" t="s">
        <v>45</v>
      </c>
      <c r="Q101" s="148">
        <v>8E-05</v>
      </c>
      <c r="R101" s="148">
        <f>$Q$101*$H$101</f>
        <v>0.00016</v>
      </c>
      <c r="S101" s="148">
        <v>0</v>
      </c>
      <c r="T101" s="149">
        <f>$S$101*$H$101</f>
        <v>0</v>
      </c>
      <c r="AR101" s="95" t="s">
        <v>143</v>
      </c>
      <c r="AT101" s="95" t="s">
        <v>139</v>
      </c>
      <c r="AU101" s="95" t="s">
        <v>82</v>
      </c>
      <c r="AY101" s="7" t="s">
        <v>137</v>
      </c>
      <c r="BE101" s="150">
        <f>IF($N$101="základní",$J$101,0)</f>
        <v>0</v>
      </c>
      <c r="BF101" s="150">
        <f>IF($N$101="snížená",$J$101,0)</f>
        <v>0</v>
      </c>
      <c r="BG101" s="150">
        <f>IF($N$101="zákl. přenesená",$J$101,0)</f>
        <v>0</v>
      </c>
      <c r="BH101" s="150">
        <f>IF($N$101="sníž. přenesená",$J$101,0)</f>
        <v>0</v>
      </c>
      <c r="BI101" s="150">
        <f>IF($N$101="nulová",$J$101,0)</f>
        <v>0</v>
      </c>
      <c r="BJ101" s="95" t="s">
        <v>22</v>
      </c>
      <c r="BK101" s="150">
        <f>ROUND($I$101*$H$101,2)</f>
        <v>0</v>
      </c>
      <c r="BL101" s="95" t="s">
        <v>143</v>
      </c>
      <c r="BM101" s="95" t="s">
        <v>167</v>
      </c>
    </row>
    <row r="102" spans="2:47" s="7" customFormat="1" ht="16.5" customHeight="1">
      <c r="B102" s="28"/>
      <c r="D102" s="151" t="s">
        <v>145</v>
      </c>
      <c r="F102" s="152" t="s">
        <v>168</v>
      </c>
      <c r="L102" s="28"/>
      <c r="M102" s="153"/>
      <c r="T102" s="60"/>
      <c r="AT102" s="7" t="s">
        <v>145</v>
      </c>
      <c r="AU102" s="7" t="s">
        <v>82</v>
      </c>
    </row>
    <row r="103" spans="2:47" s="7" customFormat="1" ht="84.75" customHeight="1">
      <c r="B103" s="28"/>
      <c r="D103" s="154" t="s">
        <v>147</v>
      </c>
      <c r="F103" s="155" t="s">
        <v>169</v>
      </c>
      <c r="L103" s="28"/>
      <c r="M103" s="153"/>
      <c r="T103" s="60"/>
      <c r="AT103" s="7" t="s">
        <v>147</v>
      </c>
      <c r="AU103" s="7" t="s">
        <v>82</v>
      </c>
    </row>
    <row r="104" spans="2:65" s="7" customFormat="1" ht="15.75" customHeight="1">
      <c r="B104" s="28"/>
      <c r="C104" s="139" t="s">
        <v>170</v>
      </c>
      <c r="D104" s="139" t="s">
        <v>139</v>
      </c>
      <c r="E104" s="140" t="s">
        <v>171</v>
      </c>
      <c r="F104" s="141" t="s">
        <v>172</v>
      </c>
      <c r="G104" s="142" t="s">
        <v>173</v>
      </c>
      <c r="H104" s="143">
        <v>12</v>
      </c>
      <c r="I104" s="144"/>
      <c r="J104" s="145">
        <f>ROUND($I$104*$H$104,2)</f>
        <v>0</v>
      </c>
      <c r="K104" s="141" t="s">
        <v>142</v>
      </c>
      <c r="L104" s="28"/>
      <c r="M104" s="146"/>
      <c r="N104" s="147" t="s">
        <v>45</v>
      </c>
      <c r="Q104" s="148">
        <v>0</v>
      </c>
      <c r="R104" s="148">
        <f>$Q$104*$H$104</f>
        <v>0</v>
      </c>
      <c r="S104" s="148">
        <v>0.205</v>
      </c>
      <c r="T104" s="149">
        <f>$S$104*$H$104</f>
        <v>2.46</v>
      </c>
      <c r="AR104" s="95" t="s">
        <v>143</v>
      </c>
      <c r="AT104" s="95" t="s">
        <v>139</v>
      </c>
      <c r="AU104" s="95" t="s">
        <v>82</v>
      </c>
      <c r="AY104" s="7" t="s">
        <v>137</v>
      </c>
      <c r="BE104" s="150">
        <f>IF($N$104="základní",$J$104,0)</f>
        <v>0</v>
      </c>
      <c r="BF104" s="150">
        <f>IF($N$104="snížená",$J$104,0)</f>
        <v>0</v>
      </c>
      <c r="BG104" s="150">
        <f>IF($N$104="zákl. přenesená",$J$104,0)</f>
        <v>0</v>
      </c>
      <c r="BH104" s="150">
        <f>IF($N$104="sníž. přenesená",$J$104,0)</f>
        <v>0</v>
      </c>
      <c r="BI104" s="150">
        <f>IF($N$104="nulová",$J$104,0)</f>
        <v>0</v>
      </c>
      <c r="BJ104" s="95" t="s">
        <v>22</v>
      </c>
      <c r="BK104" s="150">
        <f>ROUND($I$104*$H$104,2)</f>
        <v>0</v>
      </c>
      <c r="BL104" s="95" t="s">
        <v>143</v>
      </c>
      <c r="BM104" s="95" t="s">
        <v>174</v>
      </c>
    </row>
    <row r="105" spans="2:47" s="7" customFormat="1" ht="27" customHeight="1">
      <c r="B105" s="28"/>
      <c r="D105" s="151" t="s">
        <v>145</v>
      </c>
      <c r="F105" s="152" t="s">
        <v>175</v>
      </c>
      <c r="L105" s="28"/>
      <c r="M105" s="153"/>
      <c r="T105" s="60"/>
      <c r="AT105" s="7" t="s">
        <v>145</v>
      </c>
      <c r="AU105" s="7" t="s">
        <v>82</v>
      </c>
    </row>
    <row r="106" spans="2:47" s="7" customFormat="1" ht="138.75" customHeight="1">
      <c r="B106" s="28"/>
      <c r="D106" s="154" t="s">
        <v>147</v>
      </c>
      <c r="F106" s="155" t="s">
        <v>176</v>
      </c>
      <c r="L106" s="28"/>
      <c r="M106" s="153"/>
      <c r="T106" s="60"/>
      <c r="AT106" s="7" t="s">
        <v>147</v>
      </c>
      <c r="AU106" s="7" t="s">
        <v>82</v>
      </c>
    </row>
    <row r="107" spans="2:51" s="7" customFormat="1" ht="15.75" customHeight="1">
      <c r="B107" s="156"/>
      <c r="D107" s="154" t="s">
        <v>149</v>
      </c>
      <c r="E107" s="157"/>
      <c r="F107" s="158" t="s">
        <v>177</v>
      </c>
      <c r="H107" s="157"/>
      <c r="L107" s="156"/>
      <c r="M107" s="159"/>
      <c r="T107" s="160"/>
      <c r="AT107" s="157" t="s">
        <v>149</v>
      </c>
      <c r="AU107" s="157" t="s">
        <v>82</v>
      </c>
      <c r="AV107" s="157" t="s">
        <v>22</v>
      </c>
      <c r="AW107" s="157" t="s">
        <v>110</v>
      </c>
      <c r="AX107" s="157" t="s">
        <v>74</v>
      </c>
      <c r="AY107" s="157" t="s">
        <v>137</v>
      </c>
    </row>
    <row r="108" spans="2:51" s="7" customFormat="1" ht="15.75" customHeight="1">
      <c r="B108" s="156"/>
      <c r="D108" s="154" t="s">
        <v>149</v>
      </c>
      <c r="E108" s="157"/>
      <c r="F108" s="158" t="s">
        <v>178</v>
      </c>
      <c r="H108" s="157"/>
      <c r="L108" s="156"/>
      <c r="M108" s="159"/>
      <c r="T108" s="160"/>
      <c r="AT108" s="157" t="s">
        <v>149</v>
      </c>
      <c r="AU108" s="157" t="s">
        <v>82</v>
      </c>
      <c r="AV108" s="157" t="s">
        <v>22</v>
      </c>
      <c r="AW108" s="157" t="s">
        <v>110</v>
      </c>
      <c r="AX108" s="157" t="s">
        <v>74</v>
      </c>
      <c r="AY108" s="157" t="s">
        <v>137</v>
      </c>
    </row>
    <row r="109" spans="2:51" s="7" customFormat="1" ht="15.75" customHeight="1">
      <c r="B109" s="161"/>
      <c r="D109" s="154" t="s">
        <v>149</v>
      </c>
      <c r="E109" s="162"/>
      <c r="F109" s="163" t="s">
        <v>179</v>
      </c>
      <c r="H109" s="164">
        <v>12</v>
      </c>
      <c r="L109" s="161"/>
      <c r="M109" s="165"/>
      <c r="T109" s="166"/>
      <c r="AT109" s="162" t="s">
        <v>149</v>
      </c>
      <c r="AU109" s="162" t="s">
        <v>82</v>
      </c>
      <c r="AV109" s="162" t="s">
        <v>82</v>
      </c>
      <c r="AW109" s="162" t="s">
        <v>110</v>
      </c>
      <c r="AX109" s="162" t="s">
        <v>22</v>
      </c>
      <c r="AY109" s="162" t="s">
        <v>137</v>
      </c>
    </row>
    <row r="110" spans="2:65" s="7" customFormat="1" ht="15.75" customHeight="1">
      <c r="B110" s="28"/>
      <c r="C110" s="139" t="s">
        <v>180</v>
      </c>
      <c r="D110" s="139" t="s">
        <v>139</v>
      </c>
      <c r="E110" s="140" t="s">
        <v>181</v>
      </c>
      <c r="F110" s="141" t="s">
        <v>182</v>
      </c>
      <c r="G110" s="142" t="s">
        <v>183</v>
      </c>
      <c r="H110" s="143">
        <v>21.5</v>
      </c>
      <c r="I110" s="144"/>
      <c r="J110" s="145">
        <f>ROUND($I$110*$H$110,2)</f>
        <v>0</v>
      </c>
      <c r="K110" s="141" t="s">
        <v>142</v>
      </c>
      <c r="L110" s="28"/>
      <c r="M110" s="146"/>
      <c r="N110" s="147" t="s">
        <v>45</v>
      </c>
      <c r="Q110" s="148">
        <v>0</v>
      </c>
      <c r="R110" s="148">
        <f>$Q$110*$H$110</f>
        <v>0</v>
      </c>
      <c r="S110" s="148">
        <v>0</v>
      </c>
      <c r="T110" s="149">
        <f>$S$110*$H$110</f>
        <v>0</v>
      </c>
      <c r="AR110" s="95" t="s">
        <v>143</v>
      </c>
      <c r="AT110" s="95" t="s">
        <v>139</v>
      </c>
      <c r="AU110" s="95" t="s">
        <v>82</v>
      </c>
      <c r="AY110" s="7" t="s">
        <v>137</v>
      </c>
      <c r="BE110" s="150">
        <f>IF($N$110="základní",$J$110,0)</f>
        <v>0</v>
      </c>
      <c r="BF110" s="150">
        <f>IF($N$110="snížená",$J$110,0)</f>
        <v>0</v>
      </c>
      <c r="BG110" s="150">
        <f>IF($N$110="zákl. přenesená",$J$110,0)</f>
        <v>0</v>
      </c>
      <c r="BH110" s="150">
        <f>IF($N$110="sníž. přenesená",$J$110,0)</f>
        <v>0</v>
      </c>
      <c r="BI110" s="150">
        <f>IF($N$110="nulová",$J$110,0)</f>
        <v>0</v>
      </c>
      <c r="BJ110" s="95" t="s">
        <v>22</v>
      </c>
      <c r="BK110" s="150">
        <f>ROUND($I$110*$H$110,2)</f>
        <v>0</v>
      </c>
      <c r="BL110" s="95" t="s">
        <v>143</v>
      </c>
      <c r="BM110" s="95" t="s">
        <v>184</v>
      </c>
    </row>
    <row r="111" spans="2:47" s="7" customFormat="1" ht="27" customHeight="1">
      <c r="B111" s="28"/>
      <c r="D111" s="151" t="s">
        <v>145</v>
      </c>
      <c r="F111" s="152" t="s">
        <v>185</v>
      </c>
      <c r="L111" s="28"/>
      <c r="M111" s="153"/>
      <c r="T111" s="60"/>
      <c r="AT111" s="7" t="s">
        <v>145</v>
      </c>
      <c r="AU111" s="7" t="s">
        <v>82</v>
      </c>
    </row>
    <row r="112" spans="2:47" s="7" customFormat="1" ht="192.75" customHeight="1">
      <c r="B112" s="28"/>
      <c r="D112" s="154" t="s">
        <v>147</v>
      </c>
      <c r="F112" s="155" t="s">
        <v>186</v>
      </c>
      <c r="L112" s="28"/>
      <c r="M112" s="153"/>
      <c r="T112" s="60"/>
      <c r="AT112" s="7" t="s">
        <v>147</v>
      </c>
      <c r="AU112" s="7" t="s">
        <v>82</v>
      </c>
    </row>
    <row r="113" spans="2:51" s="7" customFormat="1" ht="15.75" customHeight="1">
      <c r="B113" s="156"/>
      <c r="D113" s="154" t="s">
        <v>149</v>
      </c>
      <c r="E113" s="157"/>
      <c r="F113" s="158" t="s">
        <v>187</v>
      </c>
      <c r="H113" s="157"/>
      <c r="L113" s="156"/>
      <c r="M113" s="159"/>
      <c r="T113" s="160"/>
      <c r="AT113" s="157" t="s">
        <v>149</v>
      </c>
      <c r="AU113" s="157" t="s">
        <v>82</v>
      </c>
      <c r="AV113" s="157" t="s">
        <v>22</v>
      </c>
      <c r="AW113" s="157" t="s">
        <v>110</v>
      </c>
      <c r="AX113" s="157" t="s">
        <v>74</v>
      </c>
      <c r="AY113" s="157" t="s">
        <v>137</v>
      </c>
    </row>
    <row r="114" spans="2:51" s="7" customFormat="1" ht="15.75" customHeight="1">
      <c r="B114" s="161"/>
      <c r="D114" s="154" t="s">
        <v>149</v>
      </c>
      <c r="E114" s="162"/>
      <c r="F114" s="163" t="s">
        <v>188</v>
      </c>
      <c r="H114" s="164">
        <v>21.5</v>
      </c>
      <c r="L114" s="161"/>
      <c r="M114" s="165"/>
      <c r="T114" s="166"/>
      <c r="AT114" s="162" t="s">
        <v>149</v>
      </c>
      <c r="AU114" s="162" t="s">
        <v>82</v>
      </c>
      <c r="AV114" s="162" t="s">
        <v>82</v>
      </c>
      <c r="AW114" s="162" t="s">
        <v>110</v>
      </c>
      <c r="AX114" s="162" t="s">
        <v>22</v>
      </c>
      <c r="AY114" s="162" t="s">
        <v>137</v>
      </c>
    </row>
    <row r="115" spans="2:65" s="7" customFormat="1" ht="15.75" customHeight="1">
      <c r="B115" s="28"/>
      <c r="C115" s="139" t="s">
        <v>189</v>
      </c>
      <c r="D115" s="139" t="s">
        <v>139</v>
      </c>
      <c r="E115" s="140" t="s">
        <v>190</v>
      </c>
      <c r="F115" s="141" t="s">
        <v>191</v>
      </c>
      <c r="G115" s="142" t="s">
        <v>183</v>
      </c>
      <c r="H115" s="143">
        <v>474.477</v>
      </c>
      <c r="I115" s="144"/>
      <c r="J115" s="145">
        <f>ROUND($I$115*$H$115,2)</f>
        <v>0</v>
      </c>
      <c r="K115" s="141" t="s">
        <v>142</v>
      </c>
      <c r="L115" s="28"/>
      <c r="M115" s="146"/>
      <c r="N115" s="147" t="s">
        <v>45</v>
      </c>
      <c r="Q115" s="148">
        <v>0</v>
      </c>
      <c r="R115" s="148">
        <f>$Q$115*$H$115</f>
        <v>0</v>
      </c>
      <c r="S115" s="148">
        <v>0</v>
      </c>
      <c r="T115" s="149">
        <f>$S$115*$H$115</f>
        <v>0</v>
      </c>
      <c r="AR115" s="95" t="s">
        <v>143</v>
      </c>
      <c r="AT115" s="95" t="s">
        <v>139</v>
      </c>
      <c r="AU115" s="95" t="s">
        <v>82</v>
      </c>
      <c r="AY115" s="7" t="s">
        <v>137</v>
      </c>
      <c r="BE115" s="150">
        <f>IF($N$115="základní",$J$115,0)</f>
        <v>0</v>
      </c>
      <c r="BF115" s="150">
        <f>IF($N$115="snížená",$J$115,0)</f>
        <v>0</v>
      </c>
      <c r="BG115" s="150">
        <f>IF($N$115="zákl. přenesená",$J$115,0)</f>
        <v>0</v>
      </c>
      <c r="BH115" s="150">
        <f>IF($N$115="sníž. přenesená",$J$115,0)</f>
        <v>0</v>
      </c>
      <c r="BI115" s="150">
        <f>IF($N$115="nulová",$J$115,0)</f>
        <v>0</v>
      </c>
      <c r="BJ115" s="95" t="s">
        <v>22</v>
      </c>
      <c r="BK115" s="150">
        <f>ROUND($I$115*$H$115,2)</f>
        <v>0</v>
      </c>
      <c r="BL115" s="95" t="s">
        <v>143</v>
      </c>
      <c r="BM115" s="95" t="s">
        <v>192</v>
      </c>
    </row>
    <row r="116" spans="2:47" s="7" customFormat="1" ht="27" customHeight="1">
      <c r="B116" s="28"/>
      <c r="D116" s="151" t="s">
        <v>145</v>
      </c>
      <c r="F116" s="152" t="s">
        <v>193</v>
      </c>
      <c r="L116" s="28"/>
      <c r="M116" s="153"/>
      <c r="T116" s="60"/>
      <c r="AT116" s="7" t="s">
        <v>145</v>
      </c>
      <c r="AU116" s="7" t="s">
        <v>82</v>
      </c>
    </row>
    <row r="117" spans="2:47" s="7" customFormat="1" ht="84.75" customHeight="1">
      <c r="B117" s="28"/>
      <c r="D117" s="154" t="s">
        <v>147</v>
      </c>
      <c r="F117" s="155" t="s">
        <v>194</v>
      </c>
      <c r="L117" s="28"/>
      <c r="M117" s="153"/>
      <c r="T117" s="60"/>
      <c r="AT117" s="7" t="s">
        <v>147</v>
      </c>
      <c r="AU117" s="7" t="s">
        <v>82</v>
      </c>
    </row>
    <row r="118" spans="2:51" s="7" customFormat="1" ht="15.75" customHeight="1">
      <c r="B118" s="156"/>
      <c r="D118" s="154" t="s">
        <v>149</v>
      </c>
      <c r="E118" s="157"/>
      <c r="F118" s="158" t="s">
        <v>195</v>
      </c>
      <c r="H118" s="157"/>
      <c r="L118" s="156"/>
      <c r="M118" s="159"/>
      <c r="T118" s="160"/>
      <c r="AT118" s="157" t="s">
        <v>149</v>
      </c>
      <c r="AU118" s="157" t="s">
        <v>82</v>
      </c>
      <c r="AV118" s="157" t="s">
        <v>22</v>
      </c>
      <c r="AW118" s="157" t="s">
        <v>110</v>
      </c>
      <c r="AX118" s="157" t="s">
        <v>74</v>
      </c>
      <c r="AY118" s="157" t="s">
        <v>137</v>
      </c>
    </row>
    <row r="119" spans="2:51" s="7" customFormat="1" ht="15.75" customHeight="1">
      <c r="B119" s="156"/>
      <c r="D119" s="154" t="s">
        <v>149</v>
      </c>
      <c r="E119" s="157"/>
      <c r="F119" s="158" t="s">
        <v>196</v>
      </c>
      <c r="H119" s="157"/>
      <c r="L119" s="156"/>
      <c r="M119" s="159"/>
      <c r="T119" s="160"/>
      <c r="AT119" s="157" t="s">
        <v>149</v>
      </c>
      <c r="AU119" s="157" t="s">
        <v>82</v>
      </c>
      <c r="AV119" s="157" t="s">
        <v>22</v>
      </c>
      <c r="AW119" s="157" t="s">
        <v>110</v>
      </c>
      <c r="AX119" s="157" t="s">
        <v>74</v>
      </c>
      <c r="AY119" s="157" t="s">
        <v>137</v>
      </c>
    </row>
    <row r="120" spans="2:51" s="7" customFormat="1" ht="15.75" customHeight="1">
      <c r="B120" s="156"/>
      <c r="D120" s="154" t="s">
        <v>149</v>
      </c>
      <c r="E120" s="157"/>
      <c r="F120" s="158" t="s">
        <v>197</v>
      </c>
      <c r="H120" s="157"/>
      <c r="L120" s="156"/>
      <c r="M120" s="159"/>
      <c r="T120" s="160"/>
      <c r="AT120" s="157" t="s">
        <v>149</v>
      </c>
      <c r="AU120" s="157" t="s">
        <v>82</v>
      </c>
      <c r="AV120" s="157" t="s">
        <v>22</v>
      </c>
      <c r="AW120" s="157" t="s">
        <v>110</v>
      </c>
      <c r="AX120" s="157" t="s">
        <v>74</v>
      </c>
      <c r="AY120" s="157" t="s">
        <v>137</v>
      </c>
    </row>
    <row r="121" spans="2:51" s="7" customFormat="1" ht="15.75" customHeight="1">
      <c r="B121" s="161"/>
      <c r="D121" s="154" t="s">
        <v>149</v>
      </c>
      <c r="E121" s="162"/>
      <c r="F121" s="163" t="s">
        <v>198</v>
      </c>
      <c r="H121" s="164">
        <v>107.856</v>
      </c>
      <c r="L121" s="161"/>
      <c r="M121" s="165"/>
      <c r="T121" s="166"/>
      <c r="AT121" s="162" t="s">
        <v>149</v>
      </c>
      <c r="AU121" s="162" t="s">
        <v>82</v>
      </c>
      <c r="AV121" s="162" t="s">
        <v>82</v>
      </c>
      <c r="AW121" s="162" t="s">
        <v>110</v>
      </c>
      <c r="AX121" s="162" t="s">
        <v>74</v>
      </c>
      <c r="AY121" s="162" t="s">
        <v>137</v>
      </c>
    </row>
    <row r="122" spans="2:51" s="7" customFormat="1" ht="15.75" customHeight="1">
      <c r="B122" s="156"/>
      <c r="D122" s="154" t="s">
        <v>149</v>
      </c>
      <c r="E122" s="157"/>
      <c r="F122" s="158" t="s">
        <v>199</v>
      </c>
      <c r="H122" s="157"/>
      <c r="L122" s="156"/>
      <c r="M122" s="159"/>
      <c r="T122" s="160"/>
      <c r="AT122" s="157" t="s">
        <v>149</v>
      </c>
      <c r="AU122" s="157" t="s">
        <v>82</v>
      </c>
      <c r="AV122" s="157" t="s">
        <v>22</v>
      </c>
      <c r="AW122" s="157" t="s">
        <v>110</v>
      </c>
      <c r="AX122" s="157" t="s">
        <v>74</v>
      </c>
      <c r="AY122" s="157" t="s">
        <v>137</v>
      </c>
    </row>
    <row r="123" spans="2:51" s="7" customFormat="1" ht="15.75" customHeight="1">
      <c r="B123" s="161"/>
      <c r="D123" s="154" t="s">
        <v>149</v>
      </c>
      <c r="E123" s="162"/>
      <c r="F123" s="163" t="s">
        <v>200</v>
      </c>
      <c r="H123" s="164">
        <v>31.096</v>
      </c>
      <c r="L123" s="161"/>
      <c r="M123" s="165"/>
      <c r="T123" s="166"/>
      <c r="AT123" s="162" t="s">
        <v>149</v>
      </c>
      <c r="AU123" s="162" t="s">
        <v>82</v>
      </c>
      <c r="AV123" s="162" t="s">
        <v>82</v>
      </c>
      <c r="AW123" s="162" t="s">
        <v>110</v>
      </c>
      <c r="AX123" s="162" t="s">
        <v>74</v>
      </c>
      <c r="AY123" s="162" t="s">
        <v>137</v>
      </c>
    </row>
    <row r="124" spans="2:51" s="7" customFormat="1" ht="15.75" customHeight="1">
      <c r="B124" s="156"/>
      <c r="D124" s="154" t="s">
        <v>149</v>
      </c>
      <c r="E124" s="157"/>
      <c r="F124" s="158" t="s">
        <v>201</v>
      </c>
      <c r="H124" s="157"/>
      <c r="L124" s="156"/>
      <c r="M124" s="159"/>
      <c r="T124" s="160"/>
      <c r="AT124" s="157" t="s">
        <v>149</v>
      </c>
      <c r="AU124" s="157" t="s">
        <v>82</v>
      </c>
      <c r="AV124" s="157" t="s">
        <v>22</v>
      </c>
      <c r="AW124" s="157" t="s">
        <v>110</v>
      </c>
      <c r="AX124" s="157" t="s">
        <v>74</v>
      </c>
      <c r="AY124" s="157" t="s">
        <v>137</v>
      </c>
    </row>
    <row r="125" spans="2:51" s="7" customFormat="1" ht="15.75" customHeight="1">
      <c r="B125" s="161"/>
      <c r="D125" s="154" t="s">
        <v>149</v>
      </c>
      <c r="E125" s="162"/>
      <c r="F125" s="163" t="s">
        <v>202</v>
      </c>
      <c r="H125" s="164">
        <v>7.003</v>
      </c>
      <c r="L125" s="161"/>
      <c r="M125" s="165"/>
      <c r="T125" s="166"/>
      <c r="AT125" s="162" t="s">
        <v>149</v>
      </c>
      <c r="AU125" s="162" t="s">
        <v>82</v>
      </c>
      <c r="AV125" s="162" t="s">
        <v>82</v>
      </c>
      <c r="AW125" s="162" t="s">
        <v>110</v>
      </c>
      <c r="AX125" s="162" t="s">
        <v>74</v>
      </c>
      <c r="AY125" s="162" t="s">
        <v>137</v>
      </c>
    </row>
    <row r="126" spans="2:51" s="7" customFormat="1" ht="15.75" customHeight="1">
      <c r="B126" s="156"/>
      <c r="D126" s="154" t="s">
        <v>149</v>
      </c>
      <c r="E126" s="157"/>
      <c r="F126" s="158" t="s">
        <v>203</v>
      </c>
      <c r="H126" s="157"/>
      <c r="L126" s="156"/>
      <c r="M126" s="159"/>
      <c r="T126" s="160"/>
      <c r="AT126" s="157" t="s">
        <v>149</v>
      </c>
      <c r="AU126" s="157" t="s">
        <v>82</v>
      </c>
      <c r="AV126" s="157" t="s">
        <v>22</v>
      </c>
      <c r="AW126" s="157" t="s">
        <v>110</v>
      </c>
      <c r="AX126" s="157" t="s">
        <v>74</v>
      </c>
      <c r="AY126" s="157" t="s">
        <v>137</v>
      </c>
    </row>
    <row r="127" spans="2:51" s="7" customFormat="1" ht="15.75" customHeight="1">
      <c r="B127" s="161"/>
      <c r="D127" s="154" t="s">
        <v>149</v>
      </c>
      <c r="E127" s="162"/>
      <c r="F127" s="163" t="s">
        <v>204</v>
      </c>
      <c r="H127" s="164">
        <v>8.651</v>
      </c>
      <c r="L127" s="161"/>
      <c r="M127" s="165"/>
      <c r="T127" s="166"/>
      <c r="AT127" s="162" t="s">
        <v>149</v>
      </c>
      <c r="AU127" s="162" t="s">
        <v>82</v>
      </c>
      <c r="AV127" s="162" t="s">
        <v>82</v>
      </c>
      <c r="AW127" s="162" t="s">
        <v>110</v>
      </c>
      <c r="AX127" s="162" t="s">
        <v>74</v>
      </c>
      <c r="AY127" s="162" t="s">
        <v>137</v>
      </c>
    </row>
    <row r="128" spans="2:51" s="7" customFormat="1" ht="15.75" customHeight="1">
      <c r="B128" s="156"/>
      <c r="D128" s="154" t="s">
        <v>149</v>
      </c>
      <c r="E128" s="157"/>
      <c r="F128" s="158" t="s">
        <v>205</v>
      </c>
      <c r="H128" s="157"/>
      <c r="L128" s="156"/>
      <c r="M128" s="159"/>
      <c r="T128" s="160"/>
      <c r="AT128" s="157" t="s">
        <v>149</v>
      </c>
      <c r="AU128" s="157" t="s">
        <v>82</v>
      </c>
      <c r="AV128" s="157" t="s">
        <v>22</v>
      </c>
      <c r="AW128" s="157" t="s">
        <v>110</v>
      </c>
      <c r="AX128" s="157" t="s">
        <v>74</v>
      </c>
      <c r="AY128" s="157" t="s">
        <v>137</v>
      </c>
    </row>
    <row r="129" spans="2:51" s="7" customFormat="1" ht="15.75" customHeight="1">
      <c r="B129" s="161"/>
      <c r="D129" s="154" t="s">
        <v>149</v>
      </c>
      <c r="E129" s="162"/>
      <c r="F129" s="163" t="s">
        <v>206</v>
      </c>
      <c r="H129" s="164">
        <v>151.404</v>
      </c>
      <c r="L129" s="161"/>
      <c r="M129" s="165"/>
      <c r="T129" s="166"/>
      <c r="AT129" s="162" t="s">
        <v>149</v>
      </c>
      <c r="AU129" s="162" t="s">
        <v>82</v>
      </c>
      <c r="AV129" s="162" t="s">
        <v>82</v>
      </c>
      <c r="AW129" s="162" t="s">
        <v>110</v>
      </c>
      <c r="AX129" s="162" t="s">
        <v>74</v>
      </c>
      <c r="AY129" s="162" t="s">
        <v>137</v>
      </c>
    </row>
    <row r="130" spans="2:51" s="7" customFormat="1" ht="15.75" customHeight="1">
      <c r="B130" s="156"/>
      <c r="D130" s="154" t="s">
        <v>149</v>
      </c>
      <c r="E130" s="157"/>
      <c r="F130" s="158" t="s">
        <v>207</v>
      </c>
      <c r="H130" s="157"/>
      <c r="L130" s="156"/>
      <c r="M130" s="159"/>
      <c r="T130" s="160"/>
      <c r="AT130" s="157" t="s">
        <v>149</v>
      </c>
      <c r="AU130" s="157" t="s">
        <v>82</v>
      </c>
      <c r="AV130" s="157" t="s">
        <v>22</v>
      </c>
      <c r="AW130" s="157" t="s">
        <v>110</v>
      </c>
      <c r="AX130" s="157" t="s">
        <v>74</v>
      </c>
      <c r="AY130" s="157" t="s">
        <v>137</v>
      </c>
    </row>
    <row r="131" spans="2:51" s="7" customFormat="1" ht="15.75" customHeight="1">
      <c r="B131" s="161"/>
      <c r="D131" s="154" t="s">
        <v>149</v>
      </c>
      <c r="E131" s="162"/>
      <c r="F131" s="163" t="s">
        <v>208</v>
      </c>
      <c r="H131" s="164">
        <v>270.736</v>
      </c>
      <c r="L131" s="161"/>
      <c r="M131" s="165"/>
      <c r="T131" s="166"/>
      <c r="AT131" s="162" t="s">
        <v>149</v>
      </c>
      <c r="AU131" s="162" t="s">
        <v>82</v>
      </c>
      <c r="AV131" s="162" t="s">
        <v>82</v>
      </c>
      <c r="AW131" s="162" t="s">
        <v>110</v>
      </c>
      <c r="AX131" s="162" t="s">
        <v>74</v>
      </c>
      <c r="AY131" s="162" t="s">
        <v>137</v>
      </c>
    </row>
    <row r="132" spans="2:51" s="7" customFormat="1" ht="15.75" customHeight="1">
      <c r="B132" s="156"/>
      <c r="D132" s="154" t="s">
        <v>149</v>
      </c>
      <c r="E132" s="157"/>
      <c r="F132" s="158" t="s">
        <v>209</v>
      </c>
      <c r="H132" s="157"/>
      <c r="L132" s="156"/>
      <c r="M132" s="159"/>
      <c r="T132" s="160"/>
      <c r="AT132" s="157" t="s">
        <v>149</v>
      </c>
      <c r="AU132" s="157" t="s">
        <v>82</v>
      </c>
      <c r="AV132" s="157" t="s">
        <v>22</v>
      </c>
      <c r="AW132" s="157" t="s">
        <v>110</v>
      </c>
      <c r="AX132" s="157" t="s">
        <v>74</v>
      </c>
      <c r="AY132" s="157" t="s">
        <v>137</v>
      </c>
    </row>
    <row r="133" spans="2:51" s="7" customFormat="1" ht="15.75" customHeight="1">
      <c r="B133" s="161"/>
      <c r="D133" s="154" t="s">
        <v>149</v>
      </c>
      <c r="E133" s="162"/>
      <c r="F133" s="163" t="s">
        <v>210</v>
      </c>
      <c r="H133" s="164">
        <v>16.35</v>
      </c>
      <c r="L133" s="161"/>
      <c r="M133" s="165"/>
      <c r="T133" s="166"/>
      <c r="AT133" s="162" t="s">
        <v>149</v>
      </c>
      <c r="AU133" s="162" t="s">
        <v>82</v>
      </c>
      <c r="AV133" s="162" t="s">
        <v>82</v>
      </c>
      <c r="AW133" s="162" t="s">
        <v>110</v>
      </c>
      <c r="AX133" s="162" t="s">
        <v>74</v>
      </c>
      <c r="AY133" s="162" t="s">
        <v>137</v>
      </c>
    </row>
    <row r="134" spans="2:51" s="7" customFormat="1" ht="15.75" customHeight="1">
      <c r="B134" s="167"/>
      <c r="D134" s="154" t="s">
        <v>149</v>
      </c>
      <c r="E134" s="168" t="s">
        <v>96</v>
      </c>
      <c r="F134" s="169" t="s">
        <v>211</v>
      </c>
      <c r="H134" s="170">
        <v>593.096</v>
      </c>
      <c r="L134" s="167"/>
      <c r="M134" s="171"/>
      <c r="T134" s="172"/>
      <c r="AT134" s="168" t="s">
        <v>149</v>
      </c>
      <c r="AU134" s="168" t="s">
        <v>82</v>
      </c>
      <c r="AV134" s="168" t="s">
        <v>143</v>
      </c>
      <c r="AW134" s="168" t="s">
        <v>110</v>
      </c>
      <c r="AX134" s="168" t="s">
        <v>74</v>
      </c>
      <c r="AY134" s="168" t="s">
        <v>137</v>
      </c>
    </row>
    <row r="135" spans="2:51" s="7" customFormat="1" ht="15.75" customHeight="1">
      <c r="B135" s="161"/>
      <c r="D135" s="154" t="s">
        <v>149</v>
      </c>
      <c r="E135" s="162" t="s">
        <v>98</v>
      </c>
      <c r="F135" s="163" t="s">
        <v>212</v>
      </c>
      <c r="H135" s="164">
        <v>474.477</v>
      </c>
      <c r="L135" s="161"/>
      <c r="M135" s="165"/>
      <c r="T135" s="166"/>
      <c r="AT135" s="162" t="s">
        <v>149</v>
      </c>
      <c r="AU135" s="162" t="s">
        <v>82</v>
      </c>
      <c r="AV135" s="162" t="s">
        <v>82</v>
      </c>
      <c r="AW135" s="162" t="s">
        <v>110</v>
      </c>
      <c r="AX135" s="162" t="s">
        <v>22</v>
      </c>
      <c r="AY135" s="162" t="s">
        <v>137</v>
      </c>
    </row>
    <row r="136" spans="2:65" s="7" customFormat="1" ht="15.75" customHeight="1">
      <c r="B136" s="28"/>
      <c r="C136" s="139" t="s">
        <v>213</v>
      </c>
      <c r="D136" s="139" t="s">
        <v>139</v>
      </c>
      <c r="E136" s="140" t="s">
        <v>214</v>
      </c>
      <c r="F136" s="141" t="s">
        <v>215</v>
      </c>
      <c r="G136" s="142" t="s">
        <v>183</v>
      </c>
      <c r="H136" s="143">
        <v>94.895</v>
      </c>
      <c r="I136" s="144"/>
      <c r="J136" s="145">
        <f>ROUND($I$136*$H$136,2)</f>
        <v>0</v>
      </c>
      <c r="K136" s="141" t="s">
        <v>142</v>
      </c>
      <c r="L136" s="28"/>
      <c r="M136" s="146"/>
      <c r="N136" s="147" t="s">
        <v>45</v>
      </c>
      <c r="Q136" s="148">
        <v>0</v>
      </c>
      <c r="R136" s="148">
        <f>$Q$136*$H$136</f>
        <v>0</v>
      </c>
      <c r="S136" s="148">
        <v>0</v>
      </c>
      <c r="T136" s="149">
        <f>$S$136*$H$136</f>
        <v>0</v>
      </c>
      <c r="AR136" s="95" t="s">
        <v>143</v>
      </c>
      <c r="AT136" s="95" t="s">
        <v>139</v>
      </c>
      <c r="AU136" s="95" t="s">
        <v>82</v>
      </c>
      <c r="AY136" s="7" t="s">
        <v>137</v>
      </c>
      <c r="BE136" s="150">
        <f>IF($N$136="základní",$J$136,0)</f>
        <v>0</v>
      </c>
      <c r="BF136" s="150">
        <f>IF($N$136="snížená",$J$136,0)</f>
        <v>0</v>
      </c>
      <c r="BG136" s="150">
        <f>IF($N$136="zákl. přenesená",$J$136,0)</f>
        <v>0</v>
      </c>
      <c r="BH136" s="150">
        <f>IF($N$136="sníž. přenesená",$J$136,0)</f>
        <v>0</v>
      </c>
      <c r="BI136" s="150">
        <f>IF($N$136="nulová",$J$136,0)</f>
        <v>0</v>
      </c>
      <c r="BJ136" s="95" t="s">
        <v>22</v>
      </c>
      <c r="BK136" s="150">
        <f>ROUND($I$136*$H$136,2)</f>
        <v>0</v>
      </c>
      <c r="BL136" s="95" t="s">
        <v>143</v>
      </c>
      <c r="BM136" s="95" t="s">
        <v>216</v>
      </c>
    </row>
    <row r="137" spans="2:47" s="7" customFormat="1" ht="27" customHeight="1">
      <c r="B137" s="28"/>
      <c r="D137" s="151" t="s">
        <v>145</v>
      </c>
      <c r="F137" s="152" t="s">
        <v>217</v>
      </c>
      <c r="L137" s="28"/>
      <c r="M137" s="153"/>
      <c r="T137" s="60"/>
      <c r="AT137" s="7" t="s">
        <v>145</v>
      </c>
      <c r="AU137" s="7" t="s">
        <v>82</v>
      </c>
    </row>
    <row r="138" spans="2:47" s="7" customFormat="1" ht="84.75" customHeight="1">
      <c r="B138" s="28"/>
      <c r="D138" s="154" t="s">
        <v>147</v>
      </c>
      <c r="F138" s="155" t="s">
        <v>194</v>
      </c>
      <c r="L138" s="28"/>
      <c r="M138" s="153"/>
      <c r="T138" s="60"/>
      <c r="AT138" s="7" t="s">
        <v>147</v>
      </c>
      <c r="AU138" s="7" t="s">
        <v>82</v>
      </c>
    </row>
    <row r="139" spans="2:51" s="7" customFormat="1" ht="15.75" customHeight="1">
      <c r="B139" s="156"/>
      <c r="D139" s="154" t="s">
        <v>149</v>
      </c>
      <c r="E139" s="157"/>
      <c r="F139" s="158" t="s">
        <v>218</v>
      </c>
      <c r="H139" s="157"/>
      <c r="L139" s="156"/>
      <c r="M139" s="159"/>
      <c r="T139" s="160"/>
      <c r="AT139" s="157" t="s">
        <v>149</v>
      </c>
      <c r="AU139" s="157" t="s">
        <v>82</v>
      </c>
      <c r="AV139" s="157" t="s">
        <v>22</v>
      </c>
      <c r="AW139" s="157" t="s">
        <v>110</v>
      </c>
      <c r="AX139" s="157" t="s">
        <v>74</v>
      </c>
      <c r="AY139" s="157" t="s">
        <v>137</v>
      </c>
    </row>
    <row r="140" spans="2:51" s="7" customFormat="1" ht="15.75" customHeight="1">
      <c r="B140" s="161"/>
      <c r="D140" s="154" t="s">
        <v>149</v>
      </c>
      <c r="E140" s="162"/>
      <c r="F140" s="163" t="s">
        <v>219</v>
      </c>
      <c r="H140" s="164">
        <v>94.895</v>
      </c>
      <c r="L140" s="161"/>
      <c r="M140" s="165"/>
      <c r="T140" s="166"/>
      <c r="AT140" s="162" t="s">
        <v>149</v>
      </c>
      <c r="AU140" s="162" t="s">
        <v>82</v>
      </c>
      <c r="AV140" s="162" t="s">
        <v>82</v>
      </c>
      <c r="AW140" s="162" t="s">
        <v>110</v>
      </c>
      <c r="AX140" s="162" t="s">
        <v>22</v>
      </c>
      <c r="AY140" s="162" t="s">
        <v>137</v>
      </c>
    </row>
    <row r="141" spans="2:65" s="7" customFormat="1" ht="15.75" customHeight="1">
      <c r="B141" s="28"/>
      <c r="C141" s="139" t="s">
        <v>220</v>
      </c>
      <c r="D141" s="139" t="s">
        <v>139</v>
      </c>
      <c r="E141" s="140" t="s">
        <v>221</v>
      </c>
      <c r="F141" s="141" t="s">
        <v>222</v>
      </c>
      <c r="G141" s="142" t="s">
        <v>183</v>
      </c>
      <c r="H141" s="143">
        <v>118.619</v>
      </c>
      <c r="I141" s="144"/>
      <c r="J141" s="145">
        <f>ROUND($I$141*$H$141,2)</f>
        <v>0</v>
      </c>
      <c r="K141" s="141" t="s">
        <v>142</v>
      </c>
      <c r="L141" s="28"/>
      <c r="M141" s="146"/>
      <c r="N141" s="147" t="s">
        <v>45</v>
      </c>
      <c r="Q141" s="148">
        <v>0</v>
      </c>
      <c r="R141" s="148">
        <f>$Q$141*$H$141</f>
        <v>0</v>
      </c>
      <c r="S141" s="148">
        <v>0</v>
      </c>
      <c r="T141" s="149">
        <f>$S$141*$H$141</f>
        <v>0</v>
      </c>
      <c r="AR141" s="95" t="s">
        <v>143</v>
      </c>
      <c r="AT141" s="95" t="s">
        <v>139</v>
      </c>
      <c r="AU141" s="95" t="s">
        <v>82</v>
      </c>
      <c r="AY141" s="7" t="s">
        <v>137</v>
      </c>
      <c r="BE141" s="150">
        <f>IF($N$141="základní",$J$141,0)</f>
        <v>0</v>
      </c>
      <c r="BF141" s="150">
        <f>IF($N$141="snížená",$J$141,0)</f>
        <v>0</v>
      </c>
      <c r="BG141" s="150">
        <f>IF($N$141="zákl. přenesená",$J$141,0)</f>
        <v>0</v>
      </c>
      <c r="BH141" s="150">
        <f>IF($N$141="sníž. přenesená",$J$141,0)</f>
        <v>0</v>
      </c>
      <c r="BI141" s="150">
        <f>IF($N$141="nulová",$J$141,0)</f>
        <v>0</v>
      </c>
      <c r="BJ141" s="95" t="s">
        <v>22</v>
      </c>
      <c r="BK141" s="150">
        <f>ROUND($I$141*$H$141,2)</f>
        <v>0</v>
      </c>
      <c r="BL141" s="95" t="s">
        <v>143</v>
      </c>
      <c r="BM141" s="95" t="s">
        <v>223</v>
      </c>
    </row>
    <row r="142" spans="2:47" s="7" customFormat="1" ht="27" customHeight="1">
      <c r="B142" s="28"/>
      <c r="D142" s="151" t="s">
        <v>145</v>
      </c>
      <c r="F142" s="152" t="s">
        <v>224</v>
      </c>
      <c r="L142" s="28"/>
      <c r="M142" s="153"/>
      <c r="T142" s="60"/>
      <c r="AT142" s="7" t="s">
        <v>145</v>
      </c>
      <c r="AU142" s="7" t="s">
        <v>82</v>
      </c>
    </row>
    <row r="143" spans="2:47" s="7" customFormat="1" ht="84.75" customHeight="1">
      <c r="B143" s="28"/>
      <c r="D143" s="154" t="s">
        <v>147</v>
      </c>
      <c r="F143" s="155" t="s">
        <v>194</v>
      </c>
      <c r="L143" s="28"/>
      <c r="M143" s="153"/>
      <c r="T143" s="60"/>
      <c r="AT143" s="7" t="s">
        <v>147</v>
      </c>
      <c r="AU143" s="7" t="s">
        <v>82</v>
      </c>
    </row>
    <row r="144" spans="2:51" s="7" customFormat="1" ht="15.75" customHeight="1">
      <c r="B144" s="156"/>
      <c r="D144" s="154" t="s">
        <v>149</v>
      </c>
      <c r="E144" s="157"/>
      <c r="F144" s="158" t="s">
        <v>225</v>
      </c>
      <c r="H144" s="157"/>
      <c r="L144" s="156"/>
      <c r="M144" s="159"/>
      <c r="T144" s="160"/>
      <c r="AT144" s="157" t="s">
        <v>149</v>
      </c>
      <c r="AU144" s="157" t="s">
        <v>82</v>
      </c>
      <c r="AV144" s="157" t="s">
        <v>22</v>
      </c>
      <c r="AW144" s="157" t="s">
        <v>110</v>
      </c>
      <c r="AX144" s="157" t="s">
        <v>74</v>
      </c>
      <c r="AY144" s="157" t="s">
        <v>137</v>
      </c>
    </row>
    <row r="145" spans="2:51" s="7" customFormat="1" ht="15.75" customHeight="1">
      <c r="B145" s="161"/>
      <c r="D145" s="154" t="s">
        <v>149</v>
      </c>
      <c r="E145" s="162" t="s">
        <v>100</v>
      </c>
      <c r="F145" s="163" t="s">
        <v>226</v>
      </c>
      <c r="H145" s="164">
        <v>118.619</v>
      </c>
      <c r="L145" s="161"/>
      <c r="M145" s="165"/>
      <c r="T145" s="166"/>
      <c r="AT145" s="162" t="s">
        <v>149</v>
      </c>
      <c r="AU145" s="162" t="s">
        <v>82</v>
      </c>
      <c r="AV145" s="162" t="s">
        <v>82</v>
      </c>
      <c r="AW145" s="162" t="s">
        <v>110</v>
      </c>
      <c r="AX145" s="162" t="s">
        <v>22</v>
      </c>
      <c r="AY145" s="162" t="s">
        <v>137</v>
      </c>
    </row>
    <row r="146" spans="2:65" s="7" customFormat="1" ht="15.75" customHeight="1">
      <c r="B146" s="28"/>
      <c r="C146" s="139" t="s">
        <v>27</v>
      </c>
      <c r="D146" s="139" t="s">
        <v>139</v>
      </c>
      <c r="E146" s="140" t="s">
        <v>227</v>
      </c>
      <c r="F146" s="141" t="s">
        <v>228</v>
      </c>
      <c r="G146" s="142" t="s">
        <v>183</v>
      </c>
      <c r="H146" s="143">
        <v>23.724</v>
      </c>
      <c r="I146" s="144"/>
      <c r="J146" s="145">
        <f>ROUND($I$146*$H$146,2)</f>
        <v>0</v>
      </c>
      <c r="K146" s="141" t="s">
        <v>142</v>
      </c>
      <c r="L146" s="28"/>
      <c r="M146" s="146"/>
      <c r="N146" s="147" t="s">
        <v>45</v>
      </c>
      <c r="Q146" s="148">
        <v>0</v>
      </c>
      <c r="R146" s="148">
        <f>$Q$146*$H$146</f>
        <v>0</v>
      </c>
      <c r="S146" s="148">
        <v>0</v>
      </c>
      <c r="T146" s="149">
        <f>$S$146*$H$146</f>
        <v>0</v>
      </c>
      <c r="AR146" s="95" t="s">
        <v>143</v>
      </c>
      <c r="AT146" s="95" t="s">
        <v>139</v>
      </c>
      <c r="AU146" s="95" t="s">
        <v>82</v>
      </c>
      <c r="AY146" s="7" t="s">
        <v>137</v>
      </c>
      <c r="BE146" s="150">
        <f>IF($N$146="základní",$J$146,0)</f>
        <v>0</v>
      </c>
      <c r="BF146" s="150">
        <f>IF($N$146="snížená",$J$146,0)</f>
        <v>0</v>
      </c>
      <c r="BG146" s="150">
        <f>IF($N$146="zákl. přenesená",$J$146,0)</f>
        <v>0</v>
      </c>
      <c r="BH146" s="150">
        <f>IF($N$146="sníž. přenesená",$J$146,0)</f>
        <v>0</v>
      </c>
      <c r="BI146" s="150">
        <f>IF($N$146="nulová",$J$146,0)</f>
        <v>0</v>
      </c>
      <c r="BJ146" s="95" t="s">
        <v>22</v>
      </c>
      <c r="BK146" s="150">
        <f>ROUND($I$146*$H$146,2)</f>
        <v>0</v>
      </c>
      <c r="BL146" s="95" t="s">
        <v>143</v>
      </c>
      <c r="BM146" s="95" t="s">
        <v>229</v>
      </c>
    </row>
    <row r="147" spans="2:47" s="7" customFormat="1" ht="27" customHeight="1">
      <c r="B147" s="28"/>
      <c r="D147" s="151" t="s">
        <v>145</v>
      </c>
      <c r="F147" s="152" t="s">
        <v>230</v>
      </c>
      <c r="L147" s="28"/>
      <c r="M147" s="153"/>
      <c r="T147" s="60"/>
      <c r="AT147" s="7" t="s">
        <v>145</v>
      </c>
      <c r="AU147" s="7" t="s">
        <v>82</v>
      </c>
    </row>
    <row r="148" spans="2:47" s="7" customFormat="1" ht="84.75" customHeight="1">
      <c r="B148" s="28"/>
      <c r="D148" s="154" t="s">
        <v>147</v>
      </c>
      <c r="F148" s="155" t="s">
        <v>194</v>
      </c>
      <c r="L148" s="28"/>
      <c r="M148" s="153"/>
      <c r="T148" s="60"/>
      <c r="AT148" s="7" t="s">
        <v>147</v>
      </c>
      <c r="AU148" s="7" t="s">
        <v>82</v>
      </c>
    </row>
    <row r="149" spans="2:51" s="7" customFormat="1" ht="15.75" customHeight="1">
      <c r="B149" s="156"/>
      <c r="D149" s="154" t="s">
        <v>149</v>
      </c>
      <c r="E149" s="157"/>
      <c r="F149" s="158" t="s">
        <v>231</v>
      </c>
      <c r="H149" s="157"/>
      <c r="L149" s="156"/>
      <c r="M149" s="159"/>
      <c r="T149" s="160"/>
      <c r="AT149" s="157" t="s">
        <v>149</v>
      </c>
      <c r="AU149" s="157" t="s">
        <v>82</v>
      </c>
      <c r="AV149" s="157" t="s">
        <v>22</v>
      </c>
      <c r="AW149" s="157" t="s">
        <v>110</v>
      </c>
      <c r="AX149" s="157" t="s">
        <v>74</v>
      </c>
      <c r="AY149" s="157" t="s">
        <v>137</v>
      </c>
    </row>
    <row r="150" spans="2:51" s="7" customFormat="1" ht="15.75" customHeight="1">
      <c r="B150" s="161"/>
      <c r="D150" s="154" t="s">
        <v>149</v>
      </c>
      <c r="E150" s="162"/>
      <c r="F150" s="163" t="s">
        <v>232</v>
      </c>
      <c r="H150" s="164">
        <v>23.724</v>
      </c>
      <c r="L150" s="161"/>
      <c r="M150" s="165"/>
      <c r="T150" s="166"/>
      <c r="AT150" s="162" t="s">
        <v>149</v>
      </c>
      <c r="AU150" s="162" t="s">
        <v>82</v>
      </c>
      <c r="AV150" s="162" t="s">
        <v>82</v>
      </c>
      <c r="AW150" s="162" t="s">
        <v>110</v>
      </c>
      <c r="AX150" s="162" t="s">
        <v>22</v>
      </c>
      <c r="AY150" s="162" t="s">
        <v>137</v>
      </c>
    </row>
    <row r="151" spans="2:65" s="7" customFormat="1" ht="15.75" customHeight="1">
      <c r="B151" s="28"/>
      <c r="C151" s="139" t="s">
        <v>233</v>
      </c>
      <c r="D151" s="139" t="s">
        <v>139</v>
      </c>
      <c r="E151" s="140" t="s">
        <v>234</v>
      </c>
      <c r="F151" s="141" t="s">
        <v>235</v>
      </c>
      <c r="G151" s="142" t="s">
        <v>183</v>
      </c>
      <c r="H151" s="143">
        <v>21.5</v>
      </c>
      <c r="I151" s="144"/>
      <c r="J151" s="145">
        <f>ROUND($I$151*$H$151,2)</f>
        <v>0</v>
      </c>
      <c r="K151" s="141" t="s">
        <v>142</v>
      </c>
      <c r="L151" s="28"/>
      <c r="M151" s="146"/>
      <c r="N151" s="147" t="s">
        <v>45</v>
      </c>
      <c r="Q151" s="148">
        <v>0</v>
      </c>
      <c r="R151" s="148">
        <f>$Q$151*$H$151</f>
        <v>0</v>
      </c>
      <c r="S151" s="148">
        <v>0</v>
      </c>
      <c r="T151" s="149">
        <f>$S$151*$H$151</f>
        <v>0</v>
      </c>
      <c r="AR151" s="95" t="s">
        <v>143</v>
      </c>
      <c r="AT151" s="95" t="s">
        <v>139</v>
      </c>
      <c r="AU151" s="95" t="s">
        <v>82</v>
      </c>
      <c r="AY151" s="7" t="s">
        <v>137</v>
      </c>
      <c r="BE151" s="150">
        <f>IF($N$151="základní",$J$151,0)</f>
        <v>0</v>
      </c>
      <c r="BF151" s="150">
        <f>IF($N$151="snížená",$J$151,0)</f>
        <v>0</v>
      </c>
      <c r="BG151" s="150">
        <f>IF($N$151="zákl. přenesená",$J$151,0)</f>
        <v>0</v>
      </c>
      <c r="BH151" s="150">
        <f>IF($N$151="sníž. přenesená",$J$151,0)</f>
        <v>0</v>
      </c>
      <c r="BI151" s="150">
        <f>IF($N$151="nulová",$J$151,0)</f>
        <v>0</v>
      </c>
      <c r="BJ151" s="95" t="s">
        <v>22</v>
      </c>
      <c r="BK151" s="150">
        <f>ROUND($I$151*$H$151,2)</f>
        <v>0</v>
      </c>
      <c r="BL151" s="95" t="s">
        <v>143</v>
      </c>
      <c r="BM151" s="95" t="s">
        <v>236</v>
      </c>
    </row>
    <row r="152" spans="2:47" s="7" customFormat="1" ht="27" customHeight="1">
      <c r="B152" s="28"/>
      <c r="D152" s="151" t="s">
        <v>145</v>
      </c>
      <c r="F152" s="152" t="s">
        <v>237</v>
      </c>
      <c r="L152" s="28"/>
      <c r="M152" s="153"/>
      <c r="T152" s="60"/>
      <c r="AT152" s="7" t="s">
        <v>145</v>
      </c>
      <c r="AU152" s="7" t="s">
        <v>82</v>
      </c>
    </row>
    <row r="153" spans="2:47" s="7" customFormat="1" ht="165.75" customHeight="1">
      <c r="B153" s="28"/>
      <c r="D153" s="154" t="s">
        <v>147</v>
      </c>
      <c r="F153" s="155" t="s">
        <v>238</v>
      </c>
      <c r="L153" s="28"/>
      <c r="M153" s="153"/>
      <c r="T153" s="60"/>
      <c r="AT153" s="7" t="s">
        <v>147</v>
      </c>
      <c r="AU153" s="7" t="s">
        <v>82</v>
      </c>
    </row>
    <row r="154" spans="2:51" s="7" customFormat="1" ht="15.75" customHeight="1">
      <c r="B154" s="156"/>
      <c r="D154" s="154" t="s">
        <v>149</v>
      </c>
      <c r="E154" s="157"/>
      <c r="F154" s="158" t="s">
        <v>239</v>
      </c>
      <c r="H154" s="157"/>
      <c r="L154" s="156"/>
      <c r="M154" s="159"/>
      <c r="T154" s="160"/>
      <c r="AT154" s="157" t="s">
        <v>149</v>
      </c>
      <c r="AU154" s="157" t="s">
        <v>82</v>
      </c>
      <c r="AV154" s="157" t="s">
        <v>22</v>
      </c>
      <c r="AW154" s="157" t="s">
        <v>110</v>
      </c>
      <c r="AX154" s="157" t="s">
        <v>74</v>
      </c>
      <c r="AY154" s="157" t="s">
        <v>137</v>
      </c>
    </row>
    <row r="155" spans="2:51" s="7" customFormat="1" ht="15.75" customHeight="1">
      <c r="B155" s="156"/>
      <c r="D155" s="154" t="s">
        <v>149</v>
      </c>
      <c r="E155" s="157"/>
      <c r="F155" s="158" t="s">
        <v>240</v>
      </c>
      <c r="H155" s="157"/>
      <c r="L155" s="156"/>
      <c r="M155" s="159"/>
      <c r="T155" s="160"/>
      <c r="AT155" s="157" t="s">
        <v>149</v>
      </c>
      <c r="AU155" s="157" t="s">
        <v>82</v>
      </c>
      <c r="AV155" s="157" t="s">
        <v>22</v>
      </c>
      <c r="AW155" s="157" t="s">
        <v>110</v>
      </c>
      <c r="AX155" s="157" t="s">
        <v>74</v>
      </c>
      <c r="AY155" s="157" t="s">
        <v>137</v>
      </c>
    </row>
    <row r="156" spans="2:51" s="7" customFormat="1" ht="15.75" customHeight="1">
      <c r="B156" s="156"/>
      <c r="D156" s="154" t="s">
        <v>149</v>
      </c>
      <c r="E156" s="157"/>
      <c r="F156" s="158" t="s">
        <v>241</v>
      </c>
      <c r="H156" s="157"/>
      <c r="L156" s="156"/>
      <c r="M156" s="159"/>
      <c r="T156" s="160"/>
      <c r="AT156" s="157" t="s">
        <v>149</v>
      </c>
      <c r="AU156" s="157" t="s">
        <v>82</v>
      </c>
      <c r="AV156" s="157" t="s">
        <v>22</v>
      </c>
      <c r="AW156" s="157" t="s">
        <v>110</v>
      </c>
      <c r="AX156" s="157" t="s">
        <v>74</v>
      </c>
      <c r="AY156" s="157" t="s">
        <v>137</v>
      </c>
    </row>
    <row r="157" spans="2:51" s="7" customFormat="1" ht="15.75" customHeight="1">
      <c r="B157" s="156"/>
      <c r="D157" s="154" t="s">
        <v>149</v>
      </c>
      <c r="E157" s="157"/>
      <c r="F157" s="158" t="s">
        <v>242</v>
      </c>
      <c r="H157" s="157"/>
      <c r="L157" s="156"/>
      <c r="M157" s="159"/>
      <c r="T157" s="160"/>
      <c r="AT157" s="157" t="s">
        <v>149</v>
      </c>
      <c r="AU157" s="157" t="s">
        <v>82</v>
      </c>
      <c r="AV157" s="157" t="s">
        <v>22</v>
      </c>
      <c r="AW157" s="157" t="s">
        <v>110</v>
      </c>
      <c r="AX157" s="157" t="s">
        <v>74</v>
      </c>
      <c r="AY157" s="157" t="s">
        <v>137</v>
      </c>
    </row>
    <row r="158" spans="2:51" s="7" customFormat="1" ht="15.75" customHeight="1">
      <c r="B158" s="161"/>
      <c r="D158" s="154" t="s">
        <v>149</v>
      </c>
      <c r="E158" s="162"/>
      <c r="F158" s="163" t="s">
        <v>243</v>
      </c>
      <c r="H158" s="164">
        <v>21.5</v>
      </c>
      <c r="L158" s="161"/>
      <c r="M158" s="165"/>
      <c r="T158" s="166"/>
      <c r="AT158" s="162" t="s">
        <v>149</v>
      </c>
      <c r="AU158" s="162" t="s">
        <v>82</v>
      </c>
      <c r="AV158" s="162" t="s">
        <v>82</v>
      </c>
      <c r="AW158" s="162" t="s">
        <v>110</v>
      </c>
      <c r="AX158" s="162" t="s">
        <v>22</v>
      </c>
      <c r="AY158" s="162" t="s">
        <v>137</v>
      </c>
    </row>
    <row r="159" spans="2:65" s="7" customFormat="1" ht="15.75" customHeight="1">
      <c r="B159" s="28"/>
      <c r="C159" s="139" t="s">
        <v>179</v>
      </c>
      <c r="D159" s="139" t="s">
        <v>139</v>
      </c>
      <c r="E159" s="140" t="s">
        <v>244</v>
      </c>
      <c r="F159" s="141" t="s">
        <v>245</v>
      </c>
      <c r="G159" s="142" t="s">
        <v>160</v>
      </c>
      <c r="H159" s="143">
        <v>2</v>
      </c>
      <c r="I159" s="144"/>
      <c r="J159" s="145">
        <f>ROUND($I$159*$H$159,2)</f>
        <v>0</v>
      </c>
      <c r="K159" s="141" t="s">
        <v>142</v>
      </c>
      <c r="L159" s="28"/>
      <c r="M159" s="146"/>
      <c r="N159" s="147" t="s">
        <v>45</v>
      </c>
      <c r="Q159" s="148">
        <v>0</v>
      </c>
      <c r="R159" s="148">
        <f>$Q$159*$H$159</f>
        <v>0</v>
      </c>
      <c r="S159" s="148">
        <v>0</v>
      </c>
      <c r="T159" s="149">
        <f>$S$159*$H$159</f>
        <v>0</v>
      </c>
      <c r="AR159" s="95" t="s">
        <v>143</v>
      </c>
      <c r="AT159" s="95" t="s">
        <v>139</v>
      </c>
      <c r="AU159" s="95" t="s">
        <v>82</v>
      </c>
      <c r="AY159" s="7" t="s">
        <v>137</v>
      </c>
      <c r="BE159" s="150">
        <f>IF($N$159="základní",$J$159,0)</f>
        <v>0</v>
      </c>
      <c r="BF159" s="150">
        <f>IF($N$159="snížená",$J$159,0)</f>
        <v>0</v>
      </c>
      <c r="BG159" s="150">
        <f>IF($N$159="zákl. přenesená",$J$159,0)</f>
        <v>0</v>
      </c>
      <c r="BH159" s="150">
        <f>IF($N$159="sníž. přenesená",$J$159,0)</f>
        <v>0</v>
      </c>
      <c r="BI159" s="150">
        <f>IF($N$159="nulová",$J$159,0)</f>
        <v>0</v>
      </c>
      <c r="BJ159" s="95" t="s">
        <v>22</v>
      </c>
      <c r="BK159" s="150">
        <f>ROUND($I$159*$H$159,2)</f>
        <v>0</v>
      </c>
      <c r="BL159" s="95" t="s">
        <v>143</v>
      </c>
      <c r="BM159" s="95" t="s">
        <v>246</v>
      </c>
    </row>
    <row r="160" spans="2:47" s="7" customFormat="1" ht="27" customHeight="1">
      <c r="B160" s="28"/>
      <c r="D160" s="151" t="s">
        <v>145</v>
      </c>
      <c r="F160" s="152" t="s">
        <v>247</v>
      </c>
      <c r="L160" s="28"/>
      <c r="M160" s="153"/>
      <c r="T160" s="60"/>
      <c r="AT160" s="7" t="s">
        <v>145</v>
      </c>
      <c r="AU160" s="7" t="s">
        <v>82</v>
      </c>
    </row>
    <row r="161" spans="2:47" s="7" customFormat="1" ht="30.75" customHeight="1">
      <c r="B161" s="28"/>
      <c r="D161" s="154" t="s">
        <v>147</v>
      </c>
      <c r="F161" s="155" t="s">
        <v>248</v>
      </c>
      <c r="L161" s="28"/>
      <c r="M161" s="153"/>
      <c r="T161" s="60"/>
      <c r="AT161" s="7" t="s">
        <v>147</v>
      </c>
      <c r="AU161" s="7" t="s">
        <v>82</v>
      </c>
    </row>
    <row r="162" spans="2:65" s="7" customFormat="1" ht="15.75" customHeight="1">
      <c r="B162" s="28"/>
      <c r="C162" s="139" t="s">
        <v>249</v>
      </c>
      <c r="D162" s="139" t="s">
        <v>139</v>
      </c>
      <c r="E162" s="140" t="s">
        <v>250</v>
      </c>
      <c r="F162" s="141" t="s">
        <v>251</v>
      </c>
      <c r="G162" s="142" t="s">
        <v>160</v>
      </c>
      <c r="H162" s="143">
        <v>2</v>
      </c>
      <c r="I162" s="144"/>
      <c r="J162" s="145">
        <f>ROUND($I$162*$H$162,2)</f>
        <v>0</v>
      </c>
      <c r="K162" s="141" t="s">
        <v>142</v>
      </c>
      <c r="L162" s="28"/>
      <c r="M162" s="146"/>
      <c r="N162" s="147" t="s">
        <v>45</v>
      </c>
      <c r="Q162" s="148">
        <v>0</v>
      </c>
      <c r="R162" s="148">
        <f>$Q$162*$H$162</f>
        <v>0</v>
      </c>
      <c r="S162" s="148">
        <v>0</v>
      </c>
      <c r="T162" s="149">
        <f>$S$162*$H$162</f>
        <v>0</v>
      </c>
      <c r="AR162" s="95" t="s">
        <v>143</v>
      </c>
      <c r="AT162" s="95" t="s">
        <v>139</v>
      </c>
      <c r="AU162" s="95" t="s">
        <v>82</v>
      </c>
      <c r="AY162" s="7" t="s">
        <v>137</v>
      </c>
      <c r="BE162" s="150">
        <f>IF($N$162="základní",$J$162,0)</f>
        <v>0</v>
      </c>
      <c r="BF162" s="150">
        <f>IF($N$162="snížená",$J$162,0)</f>
        <v>0</v>
      </c>
      <c r="BG162" s="150">
        <f>IF($N$162="zákl. přenesená",$J$162,0)</f>
        <v>0</v>
      </c>
      <c r="BH162" s="150">
        <f>IF($N$162="sníž. přenesená",$J$162,0)</f>
        <v>0</v>
      </c>
      <c r="BI162" s="150">
        <f>IF($N$162="nulová",$J$162,0)</f>
        <v>0</v>
      </c>
      <c r="BJ162" s="95" t="s">
        <v>22</v>
      </c>
      <c r="BK162" s="150">
        <f>ROUND($I$162*$H$162,2)</f>
        <v>0</v>
      </c>
      <c r="BL162" s="95" t="s">
        <v>143</v>
      </c>
      <c r="BM162" s="95" t="s">
        <v>252</v>
      </c>
    </row>
    <row r="163" spans="2:47" s="7" customFormat="1" ht="27" customHeight="1">
      <c r="B163" s="28"/>
      <c r="D163" s="151" t="s">
        <v>145</v>
      </c>
      <c r="F163" s="152" t="s">
        <v>253</v>
      </c>
      <c r="L163" s="28"/>
      <c r="M163" s="153"/>
      <c r="T163" s="60"/>
      <c r="AT163" s="7" t="s">
        <v>145</v>
      </c>
      <c r="AU163" s="7" t="s">
        <v>82</v>
      </c>
    </row>
    <row r="164" spans="2:47" s="7" customFormat="1" ht="30.75" customHeight="1">
      <c r="B164" s="28"/>
      <c r="D164" s="154" t="s">
        <v>147</v>
      </c>
      <c r="F164" s="155" t="s">
        <v>248</v>
      </c>
      <c r="L164" s="28"/>
      <c r="M164" s="153"/>
      <c r="T164" s="60"/>
      <c r="AT164" s="7" t="s">
        <v>147</v>
      </c>
      <c r="AU164" s="7" t="s">
        <v>82</v>
      </c>
    </row>
    <row r="165" spans="2:65" s="7" customFormat="1" ht="15.75" customHeight="1">
      <c r="B165" s="28"/>
      <c r="C165" s="139" t="s">
        <v>254</v>
      </c>
      <c r="D165" s="139" t="s">
        <v>139</v>
      </c>
      <c r="E165" s="140" t="s">
        <v>255</v>
      </c>
      <c r="F165" s="141" t="s">
        <v>256</v>
      </c>
      <c r="G165" s="142" t="s">
        <v>160</v>
      </c>
      <c r="H165" s="143">
        <v>2</v>
      </c>
      <c r="I165" s="144"/>
      <c r="J165" s="145">
        <f>ROUND($I$165*$H$165,2)</f>
        <v>0</v>
      </c>
      <c r="K165" s="141" t="s">
        <v>142</v>
      </c>
      <c r="L165" s="28"/>
      <c r="M165" s="146"/>
      <c r="N165" s="147" t="s">
        <v>45</v>
      </c>
      <c r="Q165" s="148">
        <v>0</v>
      </c>
      <c r="R165" s="148">
        <f>$Q$165*$H$165</f>
        <v>0</v>
      </c>
      <c r="S165" s="148">
        <v>0</v>
      </c>
      <c r="T165" s="149">
        <f>$S$165*$H$165</f>
        <v>0</v>
      </c>
      <c r="AR165" s="95" t="s">
        <v>143</v>
      </c>
      <c r="AT165" s="95" t="s">
        <v>139</v>
      </c>
      <c r="AU165" s="95" t="s">
        <v>82</v>
      </c>
      <c r="AY165" s="7" t="s">
        <v>137</v>
      </c>
      <c r="BE165" s="150">
        <f>IF($N$165="základní",$J$165,0)</f>
        <v>0</v>
      </c>
      <c r="BF165" s="150">
        <f>IF($N$165="snížená",$J$165,0)</f>
        <v>0</v>
      </c>
      <c r="BG165" s="150">
        <f>IF($N$165="zákl. přenesená",$J$165,0)</f>
        <v>0</v>
      </c>
      <c r="BH165" s="150">
        <f>IF($N$165="sníž. přenesená",$J$165,0)</f>
        <v>0</v>
      </c>
      <c r="BI165" s="150">
        <f>IF($N$165="nulová",$J$165,0)</f>
        <v>0</v>
      </c>
      <c r="BJ165" s="95" t="s">
        <v>22</v>
      </c>
      <c r="BK165" s="150">
        <f>ROUND($I$165*$H$165,2)</f>
        <v>0</v>
      </c>
      <c r="BL165" s="95" t="s">
        <v>143</v>
      </c>
      <c r="BM165" s="95" t="s">
        <v>257</v>
      </c>
    </row>
    <row r="166" spans="2:47" s="7" customFormat="1" ht="27" customHeight="1">
      <c r="B166" s="28"/>
      <c r="D166" s="151" t="s">
        <v>145</v>
      </c>
      <c r="F166" s="152" t="s">
        <v>258</v>
      </c>
      <c r="L166" s="28"/>
      <c r="M166" s="153"/>
      <c r="T166" s="60"/>
      <c r="AT166" s="7" t="s">
        <v>145</v>
      </c>
      <c r="AU166" s="7" t="s">
        <v>82</v>
      </c>
    </row>
    <row r="167" spans="2:47" s="7" customFormat="1" ht="30.75" customHeight="1">
      <c r="B167" s="28"/>
      <c r="D167" s="154" t="s">
        <v>147</v>
      </c>
      <c r="F167" s="155" t="s">
        <v>248</v>
      </c>
      <c r="L167" s="28"/>
      <c r="M167" s="153"/>
      <c r="T167" s="60"/>
      <c r="AT167" s="7" t="s">
        <v>147</v>
      </c>
      <c r="AU167" s="7" t="s">
        <v>82</v>
      </c>
    </row>
    <row r="168" spans="2:65" s="7" customFormat="1" ht="15.75" customHeight="1">
      <c r="B168" s="28"/>
      <c r="C168" s="139" t="s">
        <v>9</v>
      </c>
      <c r="D168" s="139" t="s">
        <v>139</v>
      </c>
      <c r="E168" s="140" t="s">
        <v>259</v>
      </c>
      <c r="F168" s="141" t="s">
        <v>260</v>
      </c>
      <c r="G168" s="142" t="s">
        <v>183</v>
      </c>
      <c r="H168" s="143">
        <v>561.636</v>
      </c>
      <c r="I168" s="144"/>
      <c r="J168" s="145">
        <f>ROUND($I$168*$H$168,2)</f>
        <v>0</v>
      </c>
      <c r="K168" s="141" t="s">
        <v>142</v>
      </c>
      <c r="L168" s="28"/>
      <c r="M168" s="146"/>
      <c r="N168" s="147" t="s">
        <v>45</v>
      </c>
      <c r="Q168" s="148">
        <v>0</v>
      </c>
      <c r="R168" s="148">
        <f>$Q$168*$H$168</f>
        <v>0</v>
      </c>
      <c r="S168" s="148">
        <v>0</v>
      </c>
      <c r="T168" s="149">
        <f>$S$168*$H$168</f>
        <v>0</v>
      </c>
      <c r="AR168" s="95" t="s">
        <v>143</v>
      </c>
      <c r="AT168" s="95" t="s">
        <v>139</v>
      </c>
      <c r="AU168" s="95" t="s">
        <v>82</v>
      </c>
      <c r="AY168" s="7" t="s">
        <v>137</v>
      </c>
      <c r="BE168" s="150">
        <f>IF($N$168="základní",$J$168,0)</f>
        <v>0</v>
      </c>
      <c r="BF168" s="150">
        <f>IF($N$168="snížená",$J$168,0)</f>
        <v>0</v>
      </c>
      <c r="BG168" s="150">
        <f>IF($N$168="zákl. přenesená",$J$168,0)</f>
        <v>0</v>
      </c>
      <c r="BH168" s="150">
        <f>IF($N$168="sníž. přenesená",$J$168,0)</f>
        <v>0</v>
      </c>
      <c r="BI168" s="150">
        <f>IF($N$168="nulová",$J$168,0)</f>
        <v>0</v>
      </c>
      <c r="BJ168" s="95" t="s">
        <v>22</v>
      </c>
      <c r="BK168" s="150">
        <f>ROUND($I$168*$H$168,2)</f>
        <v>0</v>
      </c>
      <c r="BL168" s="95" t="s">
        <v>143</v>
      </c>
      <c r="BM168" s="95" t="s">
        <v>261</v>
      </c>
    </row>
    <row r="169" spans="2:47" s="7" customFormat="1" ht="27" customHeight="1">
      <c r="B169" s="28"/>
      <c r="D169" s="151" t="s">
        <v>145</v>
      </c>
      <c r="F169" s="152" t="s">
        <v>262</v>
      </c>
      <c r="L169" s="28"/>
      <c r="M169" s="153"/>
      <c r="T169" s="60"/>
      <c r="AT169" s="7" t="s">
        <v>145</v>
      </c>
      <c r="AU169" s="7" t="s">
        <v>82</v>
      </c>
    </row>
    <row r="170" spans="2:47" s="7" customFormat="1" ht="165.75" customHeight="1">
      <c r="B170" s="28"/>
      <c r="D170" s="154" t="s">
        <v>147</v>
      </c>
      <c r="F170" s="155" t="s">
        <v>238</v>
      </c>
      <c r="L170" s="28"/>
      <c r="M170" s="153"/>
      <c r="T170" s="60"/>
      <c r="AT170" s="7" t="s">
        <v>147</v>
      </c>
      <c r="AU170" s="7" t="s">
        <v>82</v>
      </c>
    </row>
    <row r="171" spans="2:51" s="7" customFormat="1" ht="15.75" customHeight="1">
      <c r="B171" s="156"/>
      <c r="D171" s="154" t="s">
        <v>149</v>
      </c>
      <c r="E171" s="157"/>
      <c r="F171" s="158" t="s">
        <v>263</v>
      </c>
      <c r="H171" s="157"/>
      <c r="L171" s="156"/>
      <c r="M171" s="159"/>
      <c r="T171" s="160"/>
      <c r="AT171" s="157" t="s">
        <v>149</v>
      </c>
      <c r="AU171" s="157" t="s">
        <v>82</v>
      </c>
      <c r="AV171" s="157" t="s">
        <v>22</v>
      </c>
      <c r="AW171" s="157" t="s">
        <v>110</v>
      </c>
      <c r="AX171" s="157" t="s">
        <v>74</v>
      </c>
      <c r="AY171" s="157" t="s">
        <v>137</v>
      </c>
    </row>
    <row r="172" spans="2:51" s="7" customFormat="1" ht="15.75" customHeight="1">
      <c r="B172" s="161"/>
      <c r="D172" s="154" t="s">
        <v>149</v>
      </c>
      <c r="E172" s="162" t="s">
        <v>94</v>
      </c>
      <c r="F172" s="163" t="s">
        <v>264</v>
      </c>
      <c r="H172" s="164">
        <v>561.636</v>
      </c>
      <c r="L172" s="161"/>
      <c r="M172" s="165"/>
      <c r="T172" s="166"/>
      <c r="AT172" s="162" t="s">
        <v>149</v>
      </c>
      <c r="AU172" s="162" t="s">
        <v>82</v>
      </c>
      <c r="AV172" s="162" t="s">
        <v>82</v>
      </c>
      <c r="AW172" s="162" t="s">
        <v>110</v>
      </c>
      <c r="AX172" s="162" t="s">
        <v>22</v>
      </c>
      <c r="AY172" s="162" t="s">
        <v>137</v>
      </c>
    </row>
    <row r="173" spans="2:65" s="7" customFormat="1" ht="15.75" customHeight="1">
      <c r="B173" s="28"/>
      <c r="C173" s="139" t="s">
        <v>265</v>
      </c>
      <c r="D173" s="139" t="s">
        <v>139</v>
      </c>
      <c r="E173" s="140" t="s">
        <v>266</v>
      </c>
      <c r="F173" s="141" t="s">
        <v>267</v>
      </c>
      <c r="G173" s="142" t="s">
        <v>183</v>
      </c>
      <c r="H173" s="143">
        <v>21.5</v>
      </c>
      <c r="I173" s="144"/>
      <c r="J173" s="145">
        <f>ROUND($I$173*$H$173,2)</f>
        <v>0</v>
      </c>
      <c r="K173" s="141" t="s">
        <v>142</v>
      </c>
      <c r="L173" s="28"/>
      <c r="M173" s="146"/>
      <c r="N173" s="147" t="s">
        <v>45</v>
      </c>
      <c r="Q173" s="148">
        <v>0</v>
      </c>
      <c r="R173" s="148">
        <f>$Q$173*$H$173</f>
        <v>0</v>
      </c>
      <c r="S173" s="148">
        <v>0</v>
      </c>
      <c r="T173" s="149">
        <f>$S$173*$H$173</f>
        <v>0</v>
      </c>
      <c r="AR173" s="95" t="s">
        <v>143</v>
      </c>
      <c r="AT173" s="95" t="s">
        <v>139</v>
      </c>
      <c r="AU173" s="95" t="s">
        <v>82</v>
      </c>
      <c r="AY173" s="7" t="s">
        <v>137</v>
      </c>
      <c r="BE173" s="150">
        <f>IF($N$173="základní",$J$173,0)</f>
        <v>0</v>
      </c>
      <c r="BF173" s="150">
        <f>IF($N$173="snížená",$J$173,0)</f>
        <v>0</v>
      </c>
      <c r="BG173" s="150">
        <f>IF($N$173="zákl. přenesená",$J$173,0)</f>
        <v>0</v>
      </c>
      <c r="BH173" s="150">
        <f>IF($N$173="sníž. přenesená",$J$173,0)</f>
        <v>0</v>
      </c>
      <c r="BI173" s="150">
        <f>IF($N$173="nulová",$J$173,0)</f>
        <v>0</v>
      </c>
      <c r="BJ173" s="95" t="s">
        <v>22</v>
      </c>
      <c r="BK173" s="150">
        <f>ROUND($I$173*$H$173,2)</f>
        <v>0</v>
      </c>
      <c r="BL173" s="95" t="s">
        <v>143</v>
      </c>
      <c r="BM173" s="95" t="s">
        <v>268</v>
      </c>
    </row>
    <row r="174" spans="2:47" s="7" customFormat="1" ht="16.5" customHeight="1">
      <c r="B174" s="28"/>
      <c r="D174" s="151" t="s">
        <v>145</v>
      </c>
      <c r="F174" s="152" t="s">
        <v>269</v>
      </c>
      <c r="L174" s="28"/>
      <c r="M174" s="153"/>
      <c r="T174" s="60"/>
      <c r="AT174" s="7" t="s">
        <v>145</v>
      </c>
      <c r="AU174" s="7" t="s">
        <v>82</v>
      </c>
    </row>
    <row r="175" spans="2:47" s="7" customFormat="1" ht="125.25" customHeight="1">
      <c r="B175" s="28"/>
      <c r="D175" s="154" t="s">
        <v>147</v>
      </c>
      <c r="F175" s="155" t="s">
        <v>270</v>
      </c>
      <c r="L175" s="28"/>
      <c r="M175" s="153"/>
      <c r="T175" s="60"/>
      <c r="AT175" s="7" t="s">
        <v>147</v>
      </c>
      <c r="AU175" s="7" t="s">
        <v>82</v>
      </c>
    </row>
    <row r="176" spans="2:51" s="7" customFormat="1" ht="15.75" customHeight="1">
      <c r="B176" s="156"/>
      <c r="D176" s="154" t="s">
        <v>149</v>
      </c>
      <c r="E176" s="157"/>
      <c r="F176" s="158" t="s">
        <v>271</v>
      </c>
      <c r="H176" s="157"/>
      <c r="L176" s="156"/>
      <c r="M176" s="159"/>
      <c r="T176" s="160"/>
      <c r="AT176" s="157" t="s">
        <v>149</v>
      </c>
      <c r="AU176" s="157" t="s">
        <v>82</v>
      </c>
      <c r="AV176" s="157" t="s">
        <v>22</v>
      </c>
      <c r="AW176" s="157" t="s">
        <v>110</v>
      </c>
      <c r="AX176" s="157" t="s">
        <v>74</v>
      </c>
      <c r="AY176" s="157" t="s">
        <v>137</v>
      </c>
    </row>
    <row r="177" spans="2:51" s="7" customFormat="1" ht="15.75" customHeight="1">
      <c r="B177" s="161"/>
      <c r="D177" s="154" t="s">
        <v>149</v>
      </c>
      <c r="E177" s="162"/>
      <c r="F177" s="163" t="s">
        <v>243</v>
      </c>
      <c r="H177" s="164">
        <v>21.5</v>
      </c>
      <c r="L177" s="161"/>
      <c r="M177" s="165"/>
      <c r="T177" s="166"/>
      <c r="AT177" s="162" t="s">
        <v>149</v>
      </c>
      <c r="AU177" s="162" t="s">
        <v>82</v>
      </c>
      <c r="AV177" s="162" t="s">
        <v>82</v>
      </c>
      <c r="AW177" s="162" t="s">
        <v>110</v>
      </c>
      <c r="AX177" s="162" t="s">
        <v>22</v>
      </c>
      <c r="AY177" s="162" t="s">
        <v>137</v>
      </c>
    </row>
    <row r="178" spans="2:65" s="7" customFormat="1" ht="15.75" customHeight="1">
      <c r="B178" s="28"/>
      <c r="C178" s="139" t="s">
        <v>272</v>
      </c>
      <c r="D178" s="139" t="s">
        <v>139</v>
      </c>
      <c r="E178" s="140" t="s">
        <v>273</v>
      </c>
      <c r="F178" s="141" t="s">
        <v>274</v>
      </c>
      <c r="G178" s="142" t="s">
        <v>183</v>
      </c>
      <c r="H178" s="143">
        <v>31.46</v>
      </c>
      <c r="I178" s="144"/>
      <c r="J178" s="145">
        <f>ROUND($I$178*$H$178,2)</f>
        <v>0</v>
      </c>
      <c r="K178" s="141" t="s">
        <v>142</v>
      </c>
      <c r="L178" s="28"/>
      <c r="M178" s="146"/>
      <c r="N178" s="147" t="s">
        <v>45</v>
      </c>
      <c r="Q178" s="148">
        <v>0</v>
      </c>
      <c r="R178" s="148">
        <f>$Q$178*$H$178</f>
        <v>0</v>
      </c>
      <c r="S178" s="148">
        <v>0</v>
      </c>
      <c r="T178" s="149">
        <f>$S$178*$H$178</f>
        <v>0</v>
      </c>
      <c r="AR178" s="95" t="s">
        <v>143</v>
      </c>
      <c r="AT178" s="95" t="s">
        <v>139</v>
      </c>
      <c r="AU178" s="95" t="s">
        <v>82</v>
      </c>
      <c r="AY178" s="7" t="s">
        <v>137</v>
      </c>
      <c r="BE178" s="150">
        <f>IF($N$178="základní",$J$178,0)</f>
        <v>0</v>
      </c>
      <c r="BF178" s="150">
        <f>IF($N$178="snížená",$J$178,0)</f>
        <v>0</v>
      </c>
      <c r="BG178" s="150">
        <f>IF($N$178="zákl. přenesená",$J$178,0)</f>
        <v>0</v>
      </c>
      <c r="BH178" s="150">
        <f>IF($N$178="sníž. přenesená",$J$178,0)</f>
        <v>0</v>
      </c>
      <c r="BI178" s="150">
        <f>IF($N$178="nulová",$J$178,0)</f>
        <v>0</v>
      </c>
      <c r="BJ178" s="95" t="s">
        <v>22</v>
      </c>
      <c r="BK178" s="150">
        <f>ROUND($I$178*$H$178,2)</f>
        <v>0</v>
      </c>
      <c r="BL178" s="95" t="s">
        <v>143</v>
      </c>
      <c r="BM178" s="95" t="s">
        <v>275</v>
      </c>
    </row>
    <row r="179" spans="2:47" s="7" customFormat="1" ht="38.25" customHeight="1">
      <c r="B179" s="28"/>
      <c r="D179" s="151" t="s">
        <v>145</v>
      </c>
      <c r="F179" s="152" t="s">
        <v>276</v>
      </c>
      <c r="L179" s="28"/>
      <c r="M179" s="153"/>
      <c r="T179" s="60"/>
      <c r="AT179" s="7" t="s">
        <v>145</v>
      </c>
      <c r="AU179" s="7" t="s">
        <v>82</v>
      </c>
    </row>
    <row r="180" spans="2:47" s="7" customFormat="1" ht="354.75" customHeight="1">
      <c r="B180" s="28"/>
      <c r="D180" s="154" t="s">
        <v>147</v>
      </c>
      <c r="F180" s="155" t="s">
        <v>277</v>
      </c>
      <c r="L180" s="28"/>
      <c r="M180" s="153"/>
      <c r="T180" s="60"/>
      <c r="AT180" s="7" t="s">
        <v>147</v>
      </c>
      <c r="AU180" s="7" t="s">
        <v>82</v>
      </c>
    </row>
    <row r="181" spans="2:51" s="7" customFormat="1" ht="15.75" customHeight="1">
      <c r="B181" s="156"/>
      <c r="D181" s="154" t="s">
        <v>149</v>
      </c>
      <c r="E181" s="157"/>
      <c r="F181" s="158" t="s">
        <v>278</v>
      </c>
      <c r="H181" s="157"/>
      <c r="L181" s="156"/>
      <c r="M181" s="159"/>
      <c r="T181" s="160"/>
      <c r="AT181" s="157" t="s">
        <v>149</v>
      </c>
      <c r="AU181" s="157" t="s">
        <v>82</v>
      </c>
      <c r="AV181" s="157" t="s">
        <v>22</v>
      </c>
      <c r="AW181" s="157" t="s">
        <v>110</v>
      </c>
      <c r="AX181" s="157" t="s">
        <v>74</v>
      </c>
      <c r="AY181" s="157" t="s">
        <v>137</v>
      </c>
    </row>
    <row r="182" spans="2:51" s="7" customFormat="1" ht="15.75" customHeight="1">
      <c r="B182" s="156"/>
      <c r="D182" s="154" t="s">
        <v>149</v>
      </c>
      <c r="E182" s="157"/>
      <c r="F182" s="158" t="s">
        <v>279</v>
      </c>
      <c r="H182" s="157"/>
      <c r="L182" s="156"/>
      <c r="M182" s="159"/>
      <c r="T182" s="160"/>
      <c r="AT182" s="157" t="s">
        <v>149</v>
      </c>
      <c r="AU182" s="157" t="s">
        <v>82</v>
      </c>
      <c r="AV182" s="157" t="s">
        <v>22</v>
      </c>
      <c r="AW182" s="157" t="s">
        <v>110</v>
      </c>
      <c r="AX182" s="157" t="s">
        <v>74</v>
      </c>
      <c r="AY182" s="157" t="s">
        <v>137</v>
      </c>
    </row>
    <row r="183" spans="2:51" s="7" customFormat="1" ht="15.75" customHeight="1">
      <c r="B183" s="156"/>
      <c r="D183" s="154" t="s">
        <v>149</v>
      </c>
      <c r="E183" s="157"/>
      <c r="F183" s="158" t="s">
        <v>280</v>
      </c>
      <c r="H183" s="157"/>
      <c r="L183" s="156"/>
      <c r="M183" s="159"/>
      <c r="T183" s="160"/>
      <c r="AT183" s="157" t="s">
        <v>149</v>
      </c>
      <c r="AU183" s="157" t="s">
        <v>82</v>
      </c>
      <c r="AV183" s="157" t="s">
        <v>22</v>
      </c>
      <c r="AW183" s="157" t="s">
        <v>110</v>
      </c>
      <c r="AX183" s="157" t="s">
        <v>74</v>
      </c>
      <c r="AY183" s="157" t="s">
        <v>137</v>
      </c>
    </row>
    <row r="184" spans="2:51" s="7" customFormat="1" ht="15.75" customHeight="1">
      <c r="B184" s="161"/>
      <c r="D184" s="154" t="s">
        <v>149</v>
      </c>
      <c r="E184" s="162" t="s">
        <v>103</v>
      </c>
      <c r="F184" s="163" t="s">
        <v>281</v>
      </c>
      <c r="H184" s="164">
        <v>31.46</v>
      </c>
      <c r="L184" s="161"/>
      <c r="M184" s="165"/>
      <c r="T184" s="166"/>
      <c r="AT184" s="162" t="s">
        <v>149</v>
      </c>
      <c r="AU184" s="162" t="s">
        <v>82</v>
      </c>
      <c r="AV184" s="162" t="s">
        <v>82</v>
      </c>
      <c r="AW184" s="162" t="s">
        <v>110</v>
      </c>
      <c r="AX184" s="162" t="s">
        <v>22</v>
      </c>
      <c r="AY184" s="162" t="s">
        <v>137</v>
      </c>
    </row>
    <row r="185" spans="2:65" s="7" customFormat="1" ht="15.75" customHeight="1">
      <c r="B185" s="28"/>
      <c r="C185" s="139" t="s">
        <v>282</v>
      </c>
      <c r="D185" s="139" t="s">
        <v>139</v>
      </c>
      <c r="E185" s="140" t="s">
        <v>283</v>
      </c>
      <c r="F185" s="141" t="s">
        <v>284</v>
      </c>
      <c r="G185" s="142" t="s">
        <v>183</v>
      </c>
      <c r="H185" s="143">
        <v>561.636</v>
      </c>
      <c r="I185" s="144"/>
      <c r="J185" s="145">
        <f>ROUND($I$185*$H$185,2)</f>
        <v>0</v>
      </c>
      <c r="K185" s="141" t="s">
        <v>142</v>
      </c>
      <c r="L185" s="28"/>
      <c r="M185" s="146"/>
      <c r="N185" s="147" t="s">
        <v>45</v>
      </c>
      <c r="Q185" s="148">
        <v>0</v>
      </c>
      <c r="R185" s="148">
        <f>$Q$185*$H$185</f>
        <v>0</v>
      </c>
      <c r="S185" s="148">
        <v>0</v>
      </c>
      <c r="T185" s="149">
        <f>$S$185*$H$185</f>
        <v>0</v>
      </c>
      <c r="AR185" s="95" t="s">
        <v>143</v>
      </c>
      <c r="AT185" s="95" t="s">
        <v>139</v>
      </c>
      <c r="AU185" s="95" t="s">
        <v>82</v>
      </c>
      <c r="AY185" s="7" t="s">
        <v>137</v>
      </c>
      <c r="BE185" s="150">
        <f>IF($N$185="základní",$J$185,0)</f>
        <v>0</v>
      </c>
      <c r="BF185" s="150">
        <f>IF($N$185="snížená",$J$185,0)</f>
        <v>0</v>
      </c>
      <c r="BG185" s="150">
        <f>IF($N$185="zákl. přenesená",$J$185,0)</f>
        <v>0</v>
      </c>
      <c r="BH185" s="150">
        <f>IF($N$185="sníž. přenesená",$J$185,0)</f>
        <v>0</v>
      </c>
      <c r="BI185" s="150">
        <f>IF($N$185="nulová",$J$185,0)</f>
        <v>0</v>
      </c>
      <c r="BJ185" s="95" t="s">
        <v>22</v>
      </c>
      <c r="BK185" s="150">
        <f>ROUND($I$185*$H$185,2)</f>
        <v>0</v>
      </c>
      <c r="BL185" s="95" t="s">
        <v>143</v>
      </c>
      <c r="BM185" s="95" t="s">
        <v>285</v>
      </c>
    </row>
    <row r="186" spans="2:47" s="7" customFormat="1" ht="16.5" customHeight="1">
      <c r="B186" s="28"/>
      <c r="D186" s="151" t="s">
        <v>145</v>
      </c>
      <c r="F186" s="152" t="s">
        <v>284</v>
      </c>
      <c r="L186" s="28"/>
      <c r="M186" s="153"/>
      <c r="T186" s="60"/>
      <c r="AT186" s="7" t="s">
        <v>145</v>
      </c>
      <c r="AU186" s="7" t="s">
        <v>82</v>
      </c>
    </row>
    <row r="187" spans="2:47" s="7" customFormat="1" ht="246.75" customHeight="1">
      <c r="B187" s="28"/>
      <c r="D187" s="154" t="s">
        <v>147</v>
      </c>
      <c r="F187" s="155" t="s">
        <v>286</v>
      </c>
      <c r="L187" s="28"/>
      <c r="M187" s="153"/>
      <c r="T187" s="60"/>
      <c r="AT187" s="7" t="s">
        <v>147</v>
      </c>
      <c r="AU187" s="7" t="s">
        <v>82</v>
      </c>
    </row>
    <row r="188" spans="2:51" s="7" customFormat="1" ht="15.75" customHeight="1">
      <c r="B188" s="161"/>
      <c r="D188" s="154" t="s">
        <v>149</v>
      </c>
      <c r="E188" s="162"/>
      <c r="F188" s="163" t="s">
        <v>94</v>
      </c>
      <c r="H188" s="164">
        <v>561.636</v>
      </c>
      <c r="L188" s="161"/>
      <c r="M188" s="165"/>
      <c r="T188" s="166"/>
      <c r="AT188" s="162" t="s">
        <v>149</v>
      </c>
      <c r="AU188" s="162" t="s">
        <v>82</v>
      </c>
      <c r="AV188" s="162" t="s">
        <v>82</v>
      </c>
      <c r="AW188" s="162" t="s">
        <v>110</v>
      </c>
      <c r="AX188" s="162" t="s">
        <v>22</v>
      </c>
      <c r="AY188" s="162" t="s">
        <v>137</v>
      </c>
    </row>
    <row r="189" spans="2:65" s="7" customFormat="1" ht="15.75" customHeight="1">
      <c r="B189" s="28"/>
      <c r="C189" s="139" t="s">
        <v>287</v>
      </c>
      <c r="D189" s="139" t="s">
        <v>139</v>
      </c>
      <c r="E189" s="140" t="s">
        <v>288</v>
      </c>
      <c r="F189" s="141" t="s">
        <v>289</v>
      </c>
      <c r="G189" s="142" t="s">
        <v>290</v>
      </c>
      <c r="H189" s="143">
        <v>1010.945</v>
      </c>
      <c r="I189" s="144"/>
      <c r="J189" s="145">
        <f>ROUND($I$189*$H$189,2)</f>
        <v>0</v>
      </c>
      <c r="K189" s="141" t="s">
        <v>142</v>
      </c>
      <c r="L189" s="28"/>
      <c r="M189" s="146"/>
      <c r="N189" s="147" t="s">
        <v>45</v>
      </c>
      <c r="Q189" s="148">
        <v>0</v>
      </c>
      <c r="R189" s="148">
        <f>$Q$189*$H$189</f>
        <v>0</v>
      </c>
      <c r="S189" s="148">
        <v>0</v>
      </c>
      <c r="T189" s="149">
        <f>$S$189*$H$189</f>
        <v>0</v>
      </c>
      <c r="AR189" s="95" t="s">
        <v>143</v>
      </c>
      <c r="AT189" s="95" t="s">
        <v>139</v>
      </c>
      <c r="AU189" s="95" t="s">
        <v>82</v>
      </c>
      <c r="AY189" s="7" t="s">
        <v>137</v>
      </c>
      <c r="BE189" s="150">
        <f>IF($N$189="základní",$J$189,0)</f>
        <v>0</v>
      </c>
      <c r="BF189" s="150">
        <f>IF($N$189="snížená",$J$189,0)</f>
        <v>0</v>
      </c>
      <c r="BG189" s="150">
        <f>IF($N$189="zákl. přenesená",$J$189,0)</f>
        <v>0</v>
      </c>
      <c r="BH189" s="150">
        <f>IF($N$189="sníž. přenesená",$J$189,0)</f>
        <v>0</v>
      </c>
      <c r="BI189" s="150">
        <f>IF($N$189="nulová",$J$189,0)</f>
        <v>0</v>
      </c>
      <c r="BJ189" s="95" t="s">
        <v>22</v>
      </c>
      <c r="BK189" s="150">
        <f>ROUND($I$189*$H$189,2)</f>
        <v>0</v>
      </c>
      <c r="BL189" s="95" t="s">
        <v>143</v>
      </c>
      <c r="BM189" s="95" t="s">
        <v>291</v>
      </c>
    </row>
    <row r="190" spans="2:47" s="7" customFormat="1" ht="16.5" customHeight="1">
      <c r="B190" s="28"/>
      <c r="D190" s="151" t="s">
        <v>145</v>
      </c>
      <c r="F190" s="152" t="s">
        <v>292</v>
      </c>
      <c r="L190" s="28"/>
      <c r="M190" s="153"/>
      <c r="T190" s="60"/>
      <c r="AT190" s="7" t="s">
        <v>145</v>
      </c>
      <c r="AU190" s="7" t="s">
        <v>82</v>
      </c>
    </row>
    <row r="191" spans="2:47" s="7" customFormat="1" ht="246.75" customHeight="1">
      <c r="B191" s="28"/>
      <c r="D191" s="154" t="s">
        <v>147</v>
      </c>
      <c r="F191" s="155" t="s">
        <v>286</v>
      </c>
      <c r="L191" s="28"/>
      <c r="M191" s="153"/>
      <c r="T191" s="60"/>
      <c r="AT191" s="7" t="s">
        <v>147</v>
      </c>
      <c r="AU191" s="7" t="s">
        <v>82</v>
      </c>
    </row>
    <row r="192" spans="2:51" s="7" customFormat="1" ht="15.75" customHeight="1">
      <c r="B192" s="161"/>
      <c r="D192" s="154" t="s">
        <v>149</v>
      </c>
      <c r="E192" s="162"/>
      <c r="F192" s="163" t="s">
        <v>293</v>
      </c>
      <c r="H192" s="164">
        <v>1010.945</v>
      </c>
      <c r="L192" s="161"/>
      <c r="M192" s="165"/>
      <c r="T192" s="166"/>
      <c r="AT192" s="162" t="s">
        <v>149</v>
      </c>
      <c r="AU192" s="162" t="s">
        <v>82</v>
      </c>
      <c r="AV192" s="162" t="s">
        <v>82</v>
      </c>
      <c r="AW192" s="162" t="s">
        <v>110</v>
      </c>
      <c r="AX192" s="162" t="s">
        <v>22</v>
      </c>
      <c r="AY192" s="162" t="s">
        <v>137</v>
      </c>
    </row>
    <row r="193" spans="2:65" s="7" customFormat="1" ht="15.75" customHeight="1">
      <c r="B193" s="28"/>
      <c r="C193" s="139" t="s">
        <v>294</v>
      </c>
      <c r="D193" s="139" t="s">
        <v>139</v>
      </c>
      <c r="E193" s="140" t="s">
        <v>295</v>
      </c>
      <c r="F193" s="141" t="s">
        <v>296</v>
      </c>
      <c r="G193" s="142" t="s">
        <v>183</v>
      </c>
      <c r="H193" s="143">
        <v>18.425</v>
      </c>
      <c r="I193" s="144"/>
      <c r="J193" s="145">
        <f>ROUND($I$193*$H$193,2)</f>
        <v>0</v>
      </c>
      <c r="K193" s="141" t="s">
        <v>142</v>
      </c>
      <c r="L193" s="28"/>
      <c r="M193" s="146"/>
      <c r="N193" s="147" t="s">
        <v>45</v>
      </c>
      <c r="Q193" s="148">
        <v>0</v>
      </c>
      <c r="R193" s="148">
        <f>$Q$193*$H$193</f>
        <v>0</v>
      </c>
      <c r="S193" s="148">
        <v>0</v>
      </c>
      <c r="T193" s="149">
        <f>$S$193*$H$193</f>
        <v>0</v>
      </c>
      <c r="AR193" s="95" t="s">
        <v>143</v>
      </c>
      <c r="AT193" s="95" t="s">
        <v>139</v>
      </c>
      <c r="AU193" s="95" t="s">
        <v>82</v>
      </c>
      <c r="AY193" s="7" t="s">
        <v>137</v>
      </c>
      <c r="BE193" s="150">
        <f>IF($N$193="základní",$J$193,0)</f>
        <v>0</v>
      </c>
      <c r="BF193" s="150">
        <f>IF($N$193="snížená",$J$193,0)</f>
        <v>0</v>
      </c>
      <c r="BG193" s="150">
        <f>IF($N$193="zákl. přenesená",$J$193,0)</f>
        <v>0</v>
      </c>
      <c r="BH193" s="150">
        <f>IF($N$193="sníž. přenesená",$J$193,0)</f>
        <v>0</v>
      </c>
      <c r="BI193" s="150">
        <f>IF($N$193="nulová",$J$193,0)</f>
        <v>0</v>
      </c>
      <c r="BJ193" s="95" t="s">
        <v>22</v>
      </c>
      <c r="BK193" s="150">
        <f>ROUND($I$193*$H$193,2)</f>
        <v>0</v>
      </c>
      <c r="BL193" s="95" t="s">
        <v>143</v>
      </c>
      <c r="BM193" s="95" t="s">
        <v>297</v>
      </c>
    </row>
    <row r="194" spans="2:47" s="7" customFormat="1" ht="27" customHeight="1">
      <c r="B194" s="28"/>
      <c r="D194" s="151" t="s">
        <v>145</v>
      </c>
      <c r="F194" s="152" t="s">
        <v>298</v>
      </c>
      <c r="L194" s="28"/>
      <c r="M194" s="153"/>
      <c r="T194" s="60"/>
      <c r="AT194" s="7" t="s">
        <v>145</v>
      </c>
      <c r="AU194" s="7" t="s">
        <v>82</v>
      </c>
    </row>
    <row r="195" spans="2:47" s="7" customFormat="1" ht="368.25" customHeight="1">
      <c r="B195" s="28"/>
      <c r="D195" s="154" t="s">
        <v>147</v>
      </c>
      <c r="F195" s="155" t="s">
        <v>299</v>
      </c>
      <c r="L195" s="28"/>
      <c r="M195" s="153"/>
      <c r="T195" s="60"/>
      <c r="AT195" s="7" t="s">
        <v>147</v>
      </c>
      <c r="AU195" s="7" t="s">
        <v>82</v>
      </c>
    </row>
    <row r="196" spans="2:51" s="7" customFormat="1" ht="15.75" customHeight="1">
      <c r="B196" s="156"/>
      <c r="D196" s="154" t="s">
        <v>149</v>
      </c>
      <c r="E196" s="157"/>
      <c r="F196" s="158" t="s">
        <v>300</v>
      </c>
      <c r="H196" s="157"/>
      <c r="L196" s="156"/>
      <c r="M196" s="159"/>
      <c r="T196" s="160"/>
      <c r="AT196" s="157" t="s">
        <v>149</v>
      </c>
      <c r="AU196" s="157" t="s">
        <v>82</v>
      </c>
      <c r="AV196" s="157" t="s">
        <v>22</v>
      </c>
      <c r="AW196" s="157" t="s">
        <v>110</v>
      </c>
      <c r="AX196" s="157" t="s">
        <v>74</v>
      </c>
      <c r="AY196" s="157" t="s">
        <v>137</v>
      </c>
    </row>
    <row r="197" spans="2:51" s="7" customFormat="1" ht="15.75" customHeight="1">
      <c r="B197" s="161"/>
      <c r="D197" s="154" t="s">
        <v>149</v>
      </c>
      <c r="E197" s="162"/>
      <c r="F197" s="163" t="s">
        <v>301</v>
      </c>
      <c r="H197" s="164">
        <v>18.425</v>
      </c>
      <c r="L197" s="161"/>
      <c r="M197" s="165"/>
      <c r="T197" s="166"/>
      <c r="AT197" s="162" t="s">
        <v>149</v>
      </c>
      <c r="AU197" s="162" t="s">
        <v>82</v>
      </c>
      <c r="AV197" s="162" t="s">
        <v>82</v>
      </c>
      <c r="AW197" s="162" t="s">
        <v>110</v>
      </c>
      <c r="AX197" s="162" t="s">
        <v>22</v>
      </c>
      <c r="AY197" s="162" t="s">
        <v>137</v>
      </c>
    </row>
    <row r="198" spans="2:65" s="7" customFormat="1" ht="15.75" customHeight="1">
      <c r="B198" s="28"/>
      <c r="C198" s="173" t="s">
        <v>8</v>
      </c>
      <c r="D198" s="173" t="s">
        <v>302</v>
      </c>
      <c r="E198" s="174" t="s">
        <v>303</v>
      </c>
      <c r="F198" s="175" t="s">
        <v>304</v>
      </c>
      <c r="G198" s="176" t="s">
        <v>290</v>
      </c>
      <c r="H198" s="177">
        <v>33.165</v>
      </c>
      <c r="I198" s="178"/>
      <c r="J198" s="179">
        <f>ROUND($I$198*$H$198,2)</f>
        <v>0</v>
      </c>
      <c r="K198" s="175" t="s">
        <v>142</v>
      </c>
      <c r="L198" s="180"/>
      <c r="M198" s="181"/>
      <c r="N198" s="182" t="s">
        <v>45</v>
      </c>
      <c r="Q198" s="148">
        <v>1</v>
      </c>
      <c r="R198" s="148">
        <f>$Q$198*$H$198</f>
        <v>33.165</v>
      </c>
      <c r="S198" s="148">
        <v>0</v>
      </c>
      <c r="T198" s="149">
        <f>$S$198*$H$198</f>
        <v>0</v>
      </c>
      <c r="AR198" s="95" t="s">
        <v>213</v>
      </c>
      <c r="AT198" s="95" t="s">
        <v>302</v>
      </c>
      <c r="AU198" s="95" t="s">
        <v>82</v>
      </c>
      <c r="AY198" s="7" t="s">
        <v>137</v>
      </c>
      <c r="BE198" s="150">
        <f>IF($N$198="základní",$J$198,0)</f>
        <v>0</v>
      </c>
      <c r="BF198" s="150">
        <f>IF($N$198="snížená",$J$198,0)</f>
        <v>0</v>
      </c>
      <c r="BG198" s="150">
        <f>IF($N$198="zákl. přenesená",$J$198,0)</f>
        <v>0</v>
      </c>
      <c r="BH198" s="150">
        <f>IF($N$198="sníž. přenesená",$J$198,0)</f>
        <v>0</v>
      </c>
      <c r="BI198" s="150">
        <f>IF($N$198="nulová",$J$198,0)</f>
        <v>0</v>
      </c>
      <c r="BJ198" s="95" t="s">
        <v>22</v>
      </c>
      <c r="BK198" s="150">
        <f>ROUND($I$198*$H$198,2)</f>
        <v>0</v>
      </c>
      <c r="BL198" s="95" t="s">
        <v>143</v>
      </c>
      <c r="BM198" s="95" t="s">
        <v>305</v>
      </c>
    </row>
    <row r="199" spans="2:47" s="7" customFormat="1" ht="27" customHeight="1">
      <c r="B199" s="28"/>
      <c r="D199" s="151" t="s">
        <v>145</v>
      </c>
      <c r="F199" s="152" t="s">
        <v>306</v>
      </c>
      <c r="L199" s="28"/>
      <c r="M199" s="153"/>
      <c r="T199" s="60"/>
      <c r="AT199" s="7" t="s">
        <v>145</v>
      </c>
      <c r="AU199" s="7" t="s">
        <v>82</v>
      </c>
    </row>
    <row r="200" spans="2:51" s="7" customFormat="1" ht="15.75" customHeight="1">
      <c r="B200" s="161"/>
      <c r="D200" s="154" t="s">
        <v>149</v>
      </c>
      <c r="F200" s="163" t="s">
        <v>307</v>
      </c>
      <c r="H200" s="164">
        <v>33.165</v>
      </c>
      <c r="L200" s="161"/>
      <c r="M200" s="165"/>
      <c r="T200" s="166"/>
      <c r="AT200" s="162" t="s">
        <v>149</v>
      </c>
      <c r="AU200" s="162" t="s">
        <v>82</v>
      </c>
      <c r="AV200" s="162" t="s">
        <v>82</v>
      </c>
      <c r="AW200" s="162" t="s">
        <v>74</v>
      </c>
      <c r="AX200" s="162" t="s">
        <v>22</v>
      </c>
      <c r="AY200" s="162" t="s">
        <v>137</v>
      </c>
    </row>
    <row r="201" spans="2:65" s="7" customFormat="1" ht="15.75" customHeight="1">
      <c r="B201" s="28"/>
      <c r="C201" s="139" t="s">
        <v>308</v>
      </c>
      <c r="D201" s="139" t="s">
        <v>139</v>
      </c>
      <c r="E201" s="140" t="s">
        <v>309</v>
      </c>
      <c r="F201" s="141" t="s">
        <v>310</v>
      </c>
      <c r="G201" s="142" t="s">
        <v>91</v>
      </c>
      <c r="H201" s="143">
        <v>692.961</v>
      </c>
      <c r="I201" s="144"/>
      <c r="J201" s="145">
        <f>ROUND($I$201*$H$201,2)</f>
        <v>0</v>
      </c>
      <c r="K201" s="141" t="s">
        <v>142</v>
      </c>
      <c r="L201" s="28"/>
      <c r="M201" s="146"/>
      <c r="N201" s="147" t="s">
        <v>45</v>
      </c>
      <c r="Q201" s="148">
        <v>0</v>
      </c>
      <c r="R201" s="148">
        <f>$Q$201*$H$201</f>
        <v>0</v>
      </c>
      <c r="S201" s="148">
        <v>0</v>
      </c>
      <c r="T201" s="149">
        <f>$S$201*$H$201</f>
        <v>0</v>
      </c>
      <c r="AR201" s="95" t="s">
        <v>143</v>
      </c>
      <c r="AT201" s="95" t="s">
        <v>139</v>
      </c>
      <c r="AU201" s="95" t="s">
        <v>82</v>
      </c>
      <c r="AY201" s="7" t="s">
        <v>137</v>
      </c>
      <c r="BE201" s="150">
        <f>IF($N$201="základní",$J$201,0)</f>
        <v>0</v>
      </c>
      <c r="BF201" s="150">
        <f>IF($N$201="snížená",$J$201,0)</f>
        <v>0</v>
      </c>
      <c r="BG201" s="150">
        <f>IF($N$201="zákl. přenesená",$J$201,0)</f>
        <v>0</v>
      </c>
      <c r="BH201" s="150">
        <f>IF($N$201="sníž. přenesená",$J$201,0)</f>
        <v>0</v>
      </c>
      <c r="BI201" s="150">
        <f>IF($N$201="nulová",$J$201,0)</f>
        <v>0</v>
      </c>
      <c r="BJ201" s="95" t="s">
        <v>22</v>
      </c>
      <c r="BK201" s="150">
        <f>ROUND($I$201*$H$201,2)</f>
        <v>0</v>
      </c>
      <c r="BL201" s="95" t="s">
        <v>143</v>
      </c>
      <c r="BM201" s="95" t="s">
        <v>311</v>
      </c>
    </row>
    <row r="202" spans="2:47" s="7" customFormat="1" ht="16.5" customHeight="1">
      <c r="B202" s="28"/>
      <c r="D202" s="151" t="s">
        <v>145</v>
      </c>
      <c r="F202" s="152" t="s">
        <v>312</v>
      </c>
      <c r="L202" s="28"/>
      <c r="M202" s="153"/>
      <c r="T202" s="60"/>
      <c r="AT202" s="7" t="s">
        <v>145</v>
      </c>
      <c r="AU202" s="7" t="s">
        <v>82</v>
      </c>
    </row>
    <row r="203" spans="2:47" s="7" customFormat="1" ht="152.25" customHeight="1">
      <c r="B203" s="28"/>
      <c r="D203" s="154" t="s">
        <v>147</v>
      </c>
      <c r="F203" s="155" t="s">
        <v>313</v>
      </c>
      <c r="L203" s="28"/>
      <c r="M203" s="153"/>
      <c r="T203" s="60"/>
      <c r="AT203" s="7" t="s">
        <v>147</v>
      </c>
      <c r="AU203" s="7" t="s">
        <v>82</v>
      </c>
    </row>
    <row r="204" spans="2:51" s="7" customFormat="1" ht="15.75" customHeight="1">
      <c r="B204" s="156"/>
      <c r="D204" s="154" t="s">
        <v>149</v>
      </c>
      <c r="E204" s="157"/>
      <c r="F204" s="158" t="s">
        <v>314</v>
      </c>
      <c r="H204" s="157"/>
      <c r="L204" s="156"/>
      <c r="M204" s="159"/>
      <c r="T204" s="160"/>
      <c r="AT204" s="157" t="s">
        <v>149</v>
      </c>
      <c r="AU204" s="157" t="s">
        <v>82</v>
      </c>
      <c r="AV204" s="157" t="s">
        <v>22</v>
      </c>
      <c r="AW204" s="157" t="s">
        <v>110</v>
      </c>
      <c r="AX204" s="157" t="s">
        <v>74</v>
      </c>
      <c r="AY204" s="157" t="s">
        <v>137</v>
      </c>
    </row>
    <row r="205" spans="2:51" s="7" customFormat="1" ht="15.75" customHeight="1">
      <c r="B205" s="161"/>
      <c r="D205" s="154" t="s">
        <v>149</v>
      </c>
      <c r="E205" s="162"/>
      <c r="F205" s="163"/>
      <c r="H205" s="164">
        <v>0</v>
      </c>
      <c r="L205" s="161"/>
      <c r="M205" s="165"/>
      <c r="T205" s="166"/>
      <c r="AT205" s="162" t="s">
        <v>149</v>
      </c>
      <c r="AU205" s="162" t="s">
        <v>82</v>
      </c>
      <c r="AV205" s="162" t="s">
        <v>82</v>
      </c>
      <c r="AW205" s="162" t="s">
        <v>110</v>
      </c>
      <c r="AX205" s="162" t="s">
        <v>74</v>
      </c>
      <c r="AY205" s="162" t="s">
        <v>137</v>
      </c>
    </row>
    <row r="206" spans="2:51" s="7" customFormat="1" ht="15.75" customHeight="1">
      <c r="B206" s="161"/>
      <c r="D206" s="154" t="s">
        <v>149</v>
      </c>
      <c r="E206" s="162"/>
      <c r="F206" s="163" t="s">
        <v>315</v>
      </c>
      <c r="H206" s="164">
        <v>692.961</v>
      </c>
      <c r="L206" s="161"/>
      <c r="M206" s="165"/>
      <c r="T206" s="166"/>
      <c r="AT206" s="162" t="s">
        <v>149</v>
      </c>
      <c r="AU206" s="162" t="s">
        <v>82</v>
      </c>
      <c r="AV206" s="162" t="s">
        <v>82</v>
      </c>
      <c r="AW206" s="162" t="s">
        <v>110</v>
      </c>
      <c r="AX206" s="162" t="s">
        <v>22</v>
      </c>
      <c r="AY206" s="162" t="s">
        <v>137</v>
      </c>
    </row>
    <row r="207" spans="2:65" s="7" customFormat="1" ht="15.75" customHeight="1">
      <c r="B207" s="28"/>
      <c r="C207" s="139" t="s">
        <v>316</v>
      </c>
      <c r="D207" s="139" t="s">
        <v>139</v>
      </c>
      <c r="E207" s="140" t="s">
        <v>317</v>
      </c>
      <c r="F207" s="141" t="s">
        <v>318</v>
      </c>
      <c r="G207" s="142" t="s">
        <v>91</v>
      </c>
      <c r="H207" s="143">
        <v>242.5</v>
      </c>
      <c r="I207" s="144"/>
      <c r="J207" s="145">
        <f>ROUND($I$207*$H$207,2)</f>
        <v>0</v>
      </c>
      <c r="K207" s="141" t="s">
        <v>142</v>
      </c>
      <c r="L207" s="28"/>
      <c r="M207" s="146"/>
      <c r="N207" s="147" t="s">
        <v>45</v>
      </c>
      <c r="Q207" s="148">
        <v>0</v>
      </c>
      <c r="R207" s="148">
        <f>$Q$207*$H$207</f>
        <v>0</v>
      </c>
      <c r="S207" s="148">
        <v>0</v>
      </c>
      <c r="T207" s="149">
        <f>$S$207*$H$207</f>
        <v>0</v>
      </c>
      <c r="AR207" s="95" t="s">
        <v>143</v>
      </c>
      <c r="AT207" s="95" t="s">
        <v>139</v>
      </c>
      <c r="AU207" s="95" t="s">
        <v>82</v>
      </c>
      <c r="AY207" s="7" t="s">
        <v>137</v>
      </c>
      <c r="BE207" s="150">
        <f>IF($N$207="základní",$J$207,0)</f>
        <v>0</v>
      </c>
      <c r="BF207" s="150">
        <f>IF($N$207="snížená",$J$207,0)</f>
        <v>0</v>
      </c>
      <c r="BG207" s="150">
        <f>IF($N$207="zákl. přenesená",$J$207,0)</f>
        <v>0</v>
      </c>
      <c r="BH207" s="150">
        <f>IF($N$207="sníž. přenesená",$J$207,0)</f>
        <v>0</v>
      </c>
      <c r="BI207" s="150">
        <f>IF($N$207="nulová",$J$207,0)</f>
        <v>0</v>
      </c>
      <c r="BJ207" s="95" t="s">
        <v>22</v>
      </c>
      <c r="BK207" s="150">
        <f>ROUND($I$207*$H$207,2)</f>
        <v>0</v>
      </c>
      <c r="BL207" s="95" t="s">
        <v>143</v>
      </c>
      <c r="BM207" s="95" t="s">
        <v>319</v>
      </c>
    </row>
    <row r="208" spans="2:47" s="7" customFormat="1" ht="16.5" customHeight="1">
      <c r="B208" s="28"/>
      <c r="D208" s="151" t="s">
        <v>145</v>
      </c>
      <c r="F208" s="152" t="s">
        <v>320</v>
      </c>
      <c r="L208" s="28"/>
      <c r="M208" s="153"/>
      <c r="T208" s="60"/>
      <c r="AT208" s="7" t="s">
        <v>145</v>
      </c>
      <c r="AU208" s="7" t="s">
        <v>82</v>
      </c>
    </row>
    <row r="209" spans="2:47" s="7" customFormat="1" ht="98.25" customHeight="1">
      <c r="B209" s="28"/>
      <c r="D209" s="154" t="s">
        <v>147</v>
      </c>
      <c r="F209" s="155" t="s">
        <v>321</v>
      </c>
      <c r="L209" s="28"/>
      <c r="M209" s="153"/>
      <c r="T209" s="60"/>
      <c r="AT209" s="7" t="s">
        <v>147</v>
      </c>
      <c r="AU209" s="7" t="s">
        <v>82</v>
      </c>
    </row>
    <row r="210" spans="2:51" s="7" customFormat="1" ht="15.75" customHeight="1">
      <c r="B210" s="156"/>
      <c r="D210" s="154" t="s">
        <v>149</v>
      </c>
      <c r="E210" s="157"/>
      <c r="F210" s="158" t="s">
        <v>239</v>
      </c>
      <c r="H210" s="157"/>
      <c r="L210" s="156"/>
      <c r="M210" s="159"/>
      <c r="T210" s="160"/>
      <c r="AT210" s="157" t="s">
        <v>149</v>
      </c>
      <c r="AU210" s="157" t="s">
        <v>82</v>
      </c>
      <c r="AV210" s="157" t="s">
        <v>22</v>
      </c>
      <c r="AW210" s="157" t="s">
        <v>110</v>
      </c>
      <c r="AX210" s="157" t="s">
        <v>74</v>
      </c>
      <c r="AY210" s="157" t="s">
        <v>137</v>
      </c>
    </row>
    <row r="211" spans="2:51" s="7" customFormat="1" ht="27" customHeight="1">
      <c r="B211" s="156"/>
      <c r="D211" s="154" t="s">
        <v>149</v>
      </c>
      <c r="E211" s="157"/>
      <c r="F211" s="158" t="s">
        <v>322</v>
      </c>
      <c r="H211" s="157"/>
      <c r="L211" s="156"/>
      <c r="M211" s="159"/>
      <c r="T211" s="160"/>
      <c r="AT211" s="157" t="s">
        <v>149</v>
      </c>
      <c r="AU211" s="157" t="s">
        <v>82</v>
      </c>
      <c r="AV211" s="157" t="s">
        <v>22</v>
      </c>
      <c r="AW211" s="157" t="s">
        <v>110</v>
      </c>
      <c r="AX211" s="157" t="s">
        <v>74</v>
      </c>
      <c r="AY211" s="157" t="s">
        <v>137</v>
      </c>
    </row>
    <row r="212" spans="2:51" s="7" customFormat="1" ht="15.75" customHeight="1">
      <c r="B212" s="156"/>
      <c r="D212" s="154" t="s">
        <v>149</v>
      </c>
      <c r="E212" s="157"/>
      <c r="F212" s="158" t="s">
        <v>323</v>
      </c>
      <c r="H212" s="157"/>
      <c r="L212" s="156"/>
      <c r="M212" s="159"/>
      <c r="T212" s="160"/>
      <c r="AT212" s="157" t="s">
        <v>149</v>
      </c>
      <c r="AU212" s="157" t="s">
        <v>82</v>
      </c>
      <c r="AV212" s="157" t="s">
        <v>22</v>
      </c>
      <c r="AW212" s="157" t="s">
        <v>110</v>
      </c>
      <c r="AX212" s="157" t="s">
        <v>74</v>
      </c>
      <c r="AY212" s="157" t="s">
        <v>137</v>
      </c>
    </row>
    <row r="213" spans="2:51" s="7" customFormat="1" ht="15.75" customHeight="1">
      <c r="B213" s="156"/>
      <c r="D213" s="154" t="s">
        <v>149</v>
      </c>
      <c r="E213" s="157"/>
      <c r="F213" s="158" t="s">
        <v>242</v>
      </c>
      <c r="H213" s="157"/>
      <c r="L213" s="156"/>
      <c r="M213" s="159"/>
      <c r="T213" s="160"/>
      <c r="AT213" s="157" t="s">
        <v>149</v>
      </c>
      <c r="AU213" s="157" t="s">
        <v>82</v>
      </c>
      <c r="AV213" s="157" t="s">
        <v>22</v>
      </c>
      <c r="AW213" s="157" t="s">
        <v>110</v>
      </c>
      <c r="AX213" s="157" t="s">
        <v>74</v>
      </c>
      <c r="AY213" s="157" t="s">
        <v>137</v>
      </c>
    </row>
    <row r="214" spans="2:51" s="7" customFormat="1" ht="15.75" customHeight="1">
      <c r="B214" s="161"/>
      <c r="D214" s="154" t="s">
        <v>149</v>
      </c>
      <c r="E214" s="162"/>
      <c r="F214" s="163" t="s">
        <v>324</v>
      </c>
      <c r="H214" s="164">
        <v>242.5</v>
      </c>
      <c r="L214" s="161"/>
      <c r="M214" s="165"/>
      <c r="T214" s="166"/>
      <c r="AT214" s="162" t="s">
        <v>149</v>
      </c>
      <c r="AU214" s="162" t="s">
        <v>82</v>
      </c>
      <c r="AV214" s="162" t="s">
        <v>82</v>
      </c>
      <c r="AW214" s="162" t="s">
        <v>110</v>
      </c>
      <c r="AX214" s="162" t="s">
        <v>22</v>
      </c>
      <c r="AY214" s="162" t="s">
        <v>137</v>
      </c>
    </row>
    <row r="215" spans="2:65" s="7" customFormat="1" ht="15.75" customHeight="1">
      <c r="B215" s="28"/>
      <c r="C215" s="139" t="s">
        <v>325</v>
      </c>
      <c r="D215" s="139" t="s">
        <v>139</v>
      </c>
      <c r="E215" s="140" t="s">
        <v>326</v>
      </c>
      <c r="F215" s="141" t="s">
        <v>327</v>
      </c>
      <c r="G215" s="142" t="s">
        <v>91</v>
      </c>
      <c r="H215" s="143">
        <v>242.5</v>
      </c>
      <c r="I215" s="144"/>
      <c r="J215" s="145">
        <f>ROUND($I$215*$H$215,2)</f>
        <v>0</v>
      </c>
      <c r="K215" s="141" t="s">
        <v>142</v>
      </c>
      <c r="L215" s="28"/>
      <c r="M215" s="146"/>
      <c r="N215" s="147" t="s">
        <v>45</v>
      </c>
      <c r="Q215" s="148">
        <v>0</v>
      </c>
      <c r="R215" s="148">
        <f>$Q$215*$H$215</f>
        <v>0</v>
      </c>
      <c r="S215" s="148">
        <v>0</v>
      </c>
      <c r="T215" s="149">
        <f>$S$215*$H$215</f>
        <v>0</v>
      </c>
      <c r="AR215" s="95" t="s">
        <v>143</v>
      </c>
      <c r="AT215" s="95" t="s">
        <v>139</v>
      </c>
      <c r="AU215" s="95" t="s">
        <v>82</v>
      </c>
      <c r="AY215" s="7" t="s">
        <v>137</v>
      </c>
      <c r="BE215" s="150">
        <f>IF($N$215="základní",$J$215,0)</f>
        <v>0</v>
      </c>
      <c r="BF215" s="150">
        <f>IF($N$215="snížená",$J$215,0)</f>
        <v>0</v>
      </c>
      <c r="BG215" s="150">
        <f>IF($N$215="zákl. přenesená",$J$215,0)</f>
        <v>0</v>
      </c>
      <c r="BH215" s="150">
        <f>IF($N$215="sníž. přenesená",$J$215,0)</f>
        <v>0</v>
      </c>
      <c r="BI215" s="150">
        <f>IF($N$215="nulová",$J$215,0)</f>
        <v>0</v>
      </c>
      <c r="BJ215" s="95" t="s">
        <v>22</v>
      </c>
      <c r="BK215" s="150">
        <f>ROUND($I$215*$H$215,2)</f>
        <v>0</v>
      </c>
      <c r="BL215" s="95" t="s">
        <v>143</v>
      </c>
      <c r="BM215" s="95" t="s">
        <v>328</v>
      </c>
    </row>
    <row r="216" spans="2:47" s="7" customFormat="1" ht="27" customHeight="1">
      <c r="B216" s="28"/>
      <c r="D216" s="151" t="s">
        <v>145</v>
      </c>
      <c r="F216" s="152" t="s">
        <v>329</v>
      </c>
      <c r="L216" s="28"/>
      <c r="M216" s="153"/>
      <c r="T216" s="60"/>
      <c r="AT216" s="7" t="s">
        <v>145</v>
      </c>
      <c r="AU216" s="7" t="s">
        <v>82</v>
      </c>
    </row>
    <row r="217" spans="2:47" s="7" customFormat="1" ht="84.75" customHeight="1">
      <c r="B217" s="28"/>
      <c r="D217" s="154" t="s">
        <v>147</v>
      </c>
      <c r="F217" s="155" t="s">
        <v>330</v>
      </c>
      <c r="L217" s="28"/>
      <c r="M217" s="153"/>
      <c r="T217" s="60"/>
      <c r="AT217" s="7" t="s">
        <v>147</v>
      </c>
      <c r="AU217" s="7" t="s">
        <v>82</v>
      </c>
    </row>
    <row r="218" spans="2:47" s="7" customFormat="1" ht="30.75" customHeight="1">
      <c r="B218" s="28"/>
      <c r="D218" s="154" t="s">
        <v>331</v>
      </c>
      <c r="F218" s="155" t="s">
        <v>332</v>
      </c>
      <c r="L218" s="28"/>
      <c r="M218" s="153"/>
      <c r="T218" s="60"/>
      <c r="AT218" s="7" t="s">
        <v>331</v>
      </c>
      <c r="AU218" s="7" t="s">
        <v>82</v>
      </c>
    </row>
    <row r="219" spans="2:51" s="7" customFormat="1" ht="15.75" customHeight="1">
      <c r="B219" s="161"/>
      <c r="D219" s="154" t="s">
        <v>149</v>
      </c>
      <c r="E219" s="162"/>
      <c r="F219" s="163" t="s">
        <v>333</v>
      </c>
      <c r="H219" s="164">
        <v>242.5</v>
      </c>
      <c r="L219" s="161"/>
      <c r="M219" s="165"/>
      <c r="T219" s="166"/>
      <c r="AT219" s="162" t="s">
        <v>149</v>
      </c>
      <c r="AU219" s="162" t="s">
        <v>82</v>
      </c>
      <c r="AV219" s="162" t="s">
        <v>82</v>
      </c>
      <c r="AW219" s="162" t="s">
        <v>110</v>
      </c>
      <c r="AX219" s="162" t="s">
        <v>22</v>
      </c>
      <c r="AY219" s="162" t="s">
        <v>137</v>
      </c>
    </row>
    <row r="220" spans="2:65" s="7" customFormat="1" ht="15.75" customHeight="1">
      <c r="B220" s="28"/>
      <c r="C220" s="173" t="s">
        <v>334</v>
      </c>
      <c r="D220" s="173" t="s">
        <v>302</v>
      </c>
      <c r="E220" s="174" t="s">
        <v>335</v>
      </c>
      <c r="F220" s="175" t="s">
        <v>336</v>
      </c>
      <c r="G220" s="176" t="s">
        <v>337</v>
      </c>
      <c r="H220" s="177">
        <v>3.638</v>
      </c>
      <c r="I220" s="178"/>
      <c r="J220" s="179">
        <f>ROUND($I$220*$H$220,2)</f>
        <v>0</v>
      </c>
      <c r="K220" s="175" t="s">
        <v>142</v>
      </c>
      <c r="L220" s="180"/>
      <c r="M220" s="181"/>
      <c r="N220" s="182" t="s">
        <v>45</v>
      </c>
      <c r="Q220" s="148">
        <v>0.001</v>
      </c>
      <c r="R220" s="148">
        <f>$Q$220*$H$220</f>
        <v>0.003638</v>
      </c>
      <c r="S220" s="148">
        <v>0</v>
      </c>
      <c r="T220" s="149">
        <f>$S$220*$H$220</f>
        <v>0</v>
      </c>
      <c r="AR220" s="95" t="s">
        <v>213</v>
      </c>
      <c r="AT220" s="95" t="s">
        <v>302</v>
      </c>
      <c r="AU220" s="95" t="s">
        <v>82</v>
      </c>
      <c r="AY220" s="7" t="s">
        <v>137</v>
      </c>
      <c r="BE220" s="150">
        <f>IF($N$220="základní",$J$220,0)</f>
        <v>0</v>
      </c>
      <c r="BF220" s="150">
        <f>IF($N$220="snížená",$J$220,0)</f>
        <v>0</v>
      </c>
      <c r="BG220" s="150">
        <f>IF($N$220="zákl. přenesená",$J$220,0)</f>
        <v>0</v>
      </c>
      <c r="BH220" s="150">
        <f>IF($N$220="sníž. přenesená",$J$220,0)</f>
        <v>0</v>
      </c>
      <c r="BI220" s="150">
        <f>IF($N$220="nulová",$J$220,0)</f>
        <v>0</v>
      </c>
      <c r="BJ220" s="95" t="s">
        <v>22</v>
      </c>
      <c r="BK220" s="150">
        <f>ROUND($I$220*$H$220,2)</f>
        <v>0</v>
      </c>
      <c r="BL220" s="95" t="s">
        <v>143</v>
      </c>
      <c r="BM220" s="95" t="s">
        <v>338</v>
      </c>
    </row>
    <row r="221" spans="2:47" s="7" customFormat="1" ht="16.5" customHeight="1">
      <c r="B221" s="28"/>
      <c r="D221" s="151" t="s">
        <v>145</v>
      </c>
      <c r="F221" s="152" t="s">
        <v>339</v>
      </c>
      <c r="L221" s="28"/>
      <c r="M221" s="153"/>
      <c r="T221" s="60"/>
      <c r="AT221" s="7" t="s">
        <v>145</v>
      </c>
      <c r="AU221" s="7" t="s">
        <v>82</v>
      </c>
    </row>
    <row r="222" spans="2:51" s="7" customFormat="1" ht="15.75" customHeight="1">
      <c r="B222" s="161"/>
      <c r="D222" s="154" t="s">
        <v>149</v>
      </c>
      <c r="F222" s="163" t="s">
        <v>340</v>
      </c>
      <c r="H222" s="164">
        <v>3.638</v>
      </c>
      <c r="L222" s="161"/>
      <c r="M222" s="165"/>
      <c r="T222" s="166"/>
      <c r="AT222" s="162" t="s">
        <v>149</v>
      </c>
      <c r="AU222" s="162" t="s">
        <v>82</v>
      </c>
      <c r="AV222" s="162" t="s">
        <v>82</v>
      </c>
      <c r="AW222" s="162" t="s">
        <v>74</v>
      </c>
      <c r="AX222" s="162" t="s">
        <v>22</v>
      </c>
      <c r="AY222" s="162" t="s">
        <v>137</v>
      </c>
    </row>
    <row r="223" spans="2:63" s="128" customFormat="1" ht="30.75" customHeight="1">
      <c r="B223" s="129"/>
      <c r="D223" s="130" t="s">
        <v>73</v>
      </c>
      <c r="E223" s="137" t="s">
        <v>82</v>
      </c>
      <c r="F223" s="137" t="s">
        <v>341</v>
      </c>
      <c r="J223" s="138">
        <f>$BK$223</f>
        <v>0</v>
      </c>
      <c r="L223" s="129"/>
      <c r="M223" s="133"/>
      <c r="P223" s="134">
        <f>SUM($P$224:$P$260)</f>
        <v>0</v>
      </c>
      <c r="R223" s="134">
        <f>SUM($R$224:$R$260)</f>
        <v>11.35557876</v>
      </c>
      <c r="T223" s="135">
        <f>SUM($T$224:$T$260)</f>
        <v>0</v>
      </c>
      <c r="AR223" s="130" t="s">
        <v>22</v>
      </c>
      <c r="AT223" s="130" t="s">
        <v>73</v>
      </c>
      <c r="AU223" s="130" t="s">
        <v>22</v>
      </c>
      <c r="AY223" s="130" t="s">
        <v>137</v>
      </c>
      <c r="BK223" s="136">
        <f>SUM($BK$224:$BK$260)</f>
        <v>0</v>
      </c>
    </row>
    <row r="224" spans="2:65" s="7" customFormat="1" ht="15.75" customHeight="1">
      <c r="B224" s="28"/>
      <c r="C224" s="139" t="s">
        <v>342</v>
      </c>
      <c r="D224" s="139" t="s">
        <v>139</v>
      </c>
      <c r="E224" s="140" t="s">
        <v>343</v>
      </c>
      <c r="F224" s="141" t="s">
        <v>344</v>
      </c>
      <c r="G224" s="142" t="s">
        <v>183</v>
      </c>
      <c r="H224" s="143">
        <v>2.345</v>
      </c>
      <c r="I224" s="144"/>
      <c r="J224" s="145">
        <f>ROUND($I$224*$H$224,2)</f>
        <v>0</v>
      </c>
      <c r="K224" s="141" t="s">
        <v>142</v>
      </c>
      <c r="L224" s="28"/>
      <c r="M224" s="146"/>
      <c r="N224" s="147" t="s">
        <v>45</v>
      </c>
      <c r="Q224" s="148">
        <v>1.63</v>
      </c>
      <c r="R224" s="148">
        <f>$Q$224*$H$224</f>
        <v>3.82235</v>
      </c>
      <c r="S224" s="148">
        <v>0</v>
      </c>
      <c r="T224" s="149">
        <f>$S$224*$H$224</f>
        <v>0</v>
      </c>
      <c r="AR224" s="95" t="s">
        <v>143</v>
      </c>
      <c r="AT224" s="95" t="s">
        <v>139</v>
      </c>
      <c r="AU224" s="95" t="s">
        <v>82</v>
      </c>
      <c r="AY224" s="7" t="s">
        <v>137</v>
      </c>
      <c r="BE224" s="150">
        <f>IF($N$224="základní",$J$224,0)</f>
        <v>0</v>
      </c>
      <c r="BF224" s="150">
        <f>IF($N$224="snížená",$J$224,0)</f>
        <v>0</v>
      </c>
      <c r="BG224" s="150">
        <f>IF($N$224="zákl. přenesená",$J$224,0)</f>
        <v>0</v>
      </c>
      <c r="BH224" s="150">
        <f>IF($N$224="sníž. přenesená",$J$224,0)</f>
        <v>0</v>
      </c>
      <c r="BI224" s="150">
        <f>IF($N$224="nulová",$J$224,0)</f>
        <v>0</v>
      </c>
      <c r="BJ224" s="95" t="s">
        <v>22</v>
      </c>
      <c r="BK224" s="150">
        <f>ROUND($I$224*$H$224,2)</f>
        <v>0</v>
      </c>
      <c r="BL224" s="95" t="s">
        <v>143</v>
      </c>
      <c r="BM224" s="95" t="s">
        <v>345</v>
      </c>
    </row>
    <row r="225" spans="2:47" s="7" customFormat="1" ht="16.5" customHeight="1">
      <c r="B225" s="28"/>
      <c r="D225" s="151" t="s">
        <v>145</v>
      </c>
      <c r="F225" s="152" t="s">
        <v>346</v>
      </c>
      <c r="L225" s="28"/>
      <c r="M225" s="153"/>
      <c r="T225" s="60"/>
      <c r="AT225" s="7" t="s">
        <v>145</v>
      </c>
      <c r="AU225" s="7" t="s">
        <v>82</v>
      </c>
    </row>
    <row r="226" spans="2:47" s="7" customFormat="1" ht="44.25" customHeight="1">
      <c r="B226" s="28"/>
      <c r="D226" s="154" t="s">
        <v>147</v>
      </c>
      <c r="F226" s="155" t="s">
        <v>347</v>
      </c>
      <c r="L226" s="28"/>
      <c r="M226" s="153"/>
      <c r="T226" s="60"/>
      <c r="AT226" s="7" t="s">
        <v>147</v>
      </c>
      <c r="AU226" s="7" t="s">
        <v>82</v>
      </c>
    </row>
    <row r="227" spans="2:51" s="7" customFormat="1" ht="15.75" customHeight="1">
      <c r="B227" s="156"/>
      <c r="D227" s="154" t="s">
        <v>149</v>
      </c>
      <c r="E227" s="157"/>
      <c r="F227" s="158" t="s">
        <v>348</v>
      </c>
      <c r="H227" s="157"/>
      <c r="L227" s="156"/>
      <c r="M227" s="159"/>
      <c r="T227" s="160"/>
      <c r="AT227" s="157" t="s">
        <v>149</v>
      </c>
      <c r="AU227" s="157" t="s">
        <v>82</v>
      </c>
      <c r="AV227" s="157" t="s">
        <v>22</v>
      </c>
      <c r="AW227" s="157" t="s">
        <v>110</v>
      </c>
      <c r="AX227" s="157" t="s">
        <v>74</v>
      </c>
      <c r="AY227" s="157" t="s">
        <v>137</v>
      </c>
    </row>
    <row r="228" spans="2:51" s="7" customFormat="1" ht="15.75" customHeight="1">
      <c r="B228" s="156"/>
      <c r="D228" s="154" t="s">
        <v>149</v>
      </c>
      <c r="E228" s="157"/>
      <c r="F228" s="158" t="s">
        <v>349</v>
      </c>
      <c r="H228" s="157"/>
      <c r="L228" s="156"/>
      <c r="M228" s="159"/>
      <c r="T228" s="160"/>
      <c r="AT228" s="157" t="s">
        <v>149</v>
      </c>
      <c r="AU228" s="157" t="s">
        <v>82</v>
      </c>
      <c r="AV228" s="157" t="s">
        <v>22</v>
      </c>
      <c r="AW228" s="157" t="s">
        <v>110</v>
      </c>
      <c r="AX228" s="157" t="s">
        <v>74</v>
      </c>
      <c r="AY228" s="157" t="s">
        <v>137</v>
      </c>
    </row>
    <row r="229" spans="2:51" s="7" customFormat="1" ht="15.75" customHeight="1">
      <c r="B229" s="161"/>
      <c r="D229" s="154" t="s">
        <v>149</v>
      </c>
      <c r="E229" s="162"/>
      <c r="F229" s="163" t="s">
        <v>350</v>
      </c>
      <c r="H229" s="164">
        <v>2.345</v>
      </c>
      <c r="L229" s="161"/>
      <c r="M229" s="165"/>
      <c r="T229" s="166"/>
      <c r="AT229" s="162" t="s">
        <v>149</v>
      </c>
      <c r="AU229" s="162" t="s">
        <v>82</v>
      </c>
      <c r="AV229" s="162" t="s">
        <v>82</v>
      </c>
      <c r="AW229" s="162" t="s">
        <v>110</v>
      </c>
      <c r="AX229" s="162" t="s">
        <v>22</v>
      </c>
      <c r="AY229" s="162" t="s">
        <v>137</v>
      </c>
    </row>
    <row r="230" spans="2:65" s="7" customFormat="1" ht="15.75" customHeight="1">
      <c r="B230" s="28"/>
      <c r="C230" s="139" t="s">
        <v>351</v>
      </c>
      <c r="D230" s="139" t="s">
        <v>139</v>
      </c>
      <c r="E230" s="140" t="s">
        <v>352</v>
      </c>
      <c r="F230" s="141" t="s">
        <v>353</v>
      </c>
      <c r="G230" s="142" t="s">
        <v>173</v>
      </c>
      <c r="H230" s="143">
        <v>67</v>
      </c>
      <c r="I230" s="144"/>
      <c r="J230" s="145">
        <f>ROUND($I$230*$H$230,2)</f>
        <v>0</v>
      </c>
      <c r="K230" s="141" t="s">
        <v>142</v>
      </c>
      <c r="L230" s="28"/>
      <c r="M230" s="146"/>
      <c r="N230" s="147" t="s">
        <v>45</v>
      </c>
      <c r="Q230" s="148">
        <v>0.00049</v>
      </c>
      <c r="R230" s="148">
        <f>$Q$230*$H$230</f>
        <v>0.03283</v>
      </c>
      <c r="S230" s="148">
        <v>0</v>
      </c>
      <c r="T230" s="149">
        <f>$S$230*$H$230</f>
        <v>0</v>
      </c>
      <c r="AR230" s="95" t="s">
        <v>143</v>
      </c>
      <c r="AT230" s="95" t="s">
        <v>139</v>
      </c>
      <c r="AU230" s="95" t="s">
        <v>82</v>
      </c>
      <c r="AY230" s="7" t="s">
        <v>137</v>
      </c>
      <c r="BE230" s="150">
        <f>IF($N$230="základní",$J$230,0)</f>
        <v>0</v>
      </c>
      <c r="BF230" s="150">
        <f>IF($N$230="snížená",$J$230,0)</f>
        <v>0</v>
      </c>
      <c r="BG230" s="150">
        <f>IF($N$230="zákl. přenesená",$J$230,0)</f>
        <v>0</v>
      </c>
      <c r="BH230" s="150">
        <f>IF($N$230="sníž. přenesená",$J$230,0)</f>
        <v>0</v>
      </c>
      <c r="BI230" s="150">
        <f>IF($N$230="nulová",$J$230,0)</f>
        <v>0</v>
      </c>
      <c r="BJ230" s="95" t="s">
        <v>22</v>
      </c>
      <c r="BK230" s="150">
        <f>ROUND($I$230*$H$230,2)</f>
        <v>0</v>
      </c>
      <c r="BL230" s="95" t="s">
        <v>143</v>
      </c>
      <c r="BM230" s="95" t="s">
        <v>354</v>
      </c>
    </row>
    <row r="231" spans="2:47" s="7" customFormat="1" ht="16.5" customHeight="1">
      <c r="B231" s="28"/>
      <c r="D231" s="151" t="s">
        <v>145</v>
      </c>
      <c r="F231" s="152" t="s">
        <v>355</v>
      </c>
      <c r="L231" s="28"/>
      <c r="M231" s="153"/>
      <c r="T231" s="60"/>
      <c r="AT231" s="7" t="s">
        <v>145</v>
      </c>
      <c r="AU231" s="7" t="s">
        <v>82</v>
      </c>
    </row>
    <row r="232" spans="2:47" s="7" customFormat="1" ht="57.75" customHeight="1">
      <c r="B232" s="28"/>
      <c r="D232" s="154" t="s">
        <v>147</v>
      </c>
      <c r="F232" s="155" t="s">
        <v>356</v>
      </c>
      <c r="L232" s="28"/>
      <c r="M232" s="153"/>
      <c r="T232" s="60"/>
      <c r="AT232" s="7" t="s">
        <v>147</v>
      </c>
      <c r="AU232" s="7" t="s">
        <v>82</v>
      </c>
    </row>
    <row r="233" spans="2:51" s="7" customFormat="1" ht="15.75" customHeight="1">
      <c r="B233" s="161"/>
      <c r="D233" s="154" t="s">
        <v>149</v>
      </c>
      <c r="E233" s="162"/>
      <c r="F233" s="163" t="s">
        <v>357</v>
      </c>
      <c r="H233" s="164">
        <v>67</v>
      </c>
      <c r="L233" s="161"/>
      <c r="M233" s="165"/>
      <c r="T233" s="166"/>
      <c r="AT233" s="162" t="s">
        <v>149</v>
      </c>
      <c r="AU233" s="162" t="s">
        <v>82</v>
      </c>
      <c r="AV233" s="162" t="s">
        <v>82</v>
      </c>
      <c r="AW233" s="162" t="s">
        <v>110</v>
      </c>
      <c r="AX233" s="162" t="s">
        <v>22</v>
      </c>
      <c r="AY233" s="162" t="s">
        <v>137</v>
      </c>
    </row>
    <row r="234" spans="2:65" s="7" customFormat="1" ht="15.75" customHeight="1">
      <c r="B234" s="28"/>
      <c r="C234" s="139" t="s">
        <v>358</v>
      </c>
      <c r="D234" s="139" t="s">
        <v>139</v>
      </c>
      <c r="E234" s="140" t="s">
        <v>359</v>
      </c>
      <c r="F234" s="141" t="s">
        <v>360</v>
      </c>
      <c r="G234" s="142" t="s">
        <v>91</v>
      </c>
      <c r="H234" s="143">
        <v>168.673</v>
      </c>
      <c r="I234" s="144"/>
      <c r="J234" s="145">
        <f>ROUND($I$234*$H$234,2)</f>
        <v>0</v>
      </c>
      <c r="K234" s="141" t="s">
        <v>142</v>
      </c>
      <c r="L234" s="28"/>
      <c r="M234" s="146"/>
      <c r="N234" s="147" t="s">
        <v>45</v>
      </c>
      <c r="Q234" s="148">
        <v>0.0001</v>
      </c>
      <c r="R234" s="148">
        <f>$Q$234*$H$234</f>
        <v>0.016867300000000002</v>
      </c>
      <c r="S234" s="148">
        <v>0</v>
      </c>
      <c r="T234" s="149">
        <f>$S$234*$H$234</f>
        <v>0</v>
      </c>
      <c r="AR234" s="95" t="s">
        <v>143</v>
      </c>
      <c r="AT234" s="95" t="s">
        <v>139</v>
      </c>
      <c r="AU234" s="95" t="s">
        <v>82</v>
      </c>
      <c r="AY234" s="7" t="s">
        <v>137</v>
      </c>
      <c r="BE234" s="150">
        <f>IF($N$234="základní",$J$234,0)</f>
        <v>0</v>
      </c>
      <c r="BF234" s="150">
        <f>IF($N$234="snížená",$J$234,0)</f>
        <v>0</v>
      </c>
      <c r="BG234" s="150">
        <f>IF($N$234="zákl. přenesená",$J$234,0)</f>
        <v>0</v>
      </c>
      <c r="BH234" s="150">
        <f>IF($N$234="sníž. přenesená",$J$234,0)</f>
        <v>0</v>
      </c>
      <c r="BI234" s="150">
        <f>IF($N$234="nulová",$J$234,0)</f>
        <v>0</v>
      </c>
      <c r="BJ234" s="95" t="s">
        <v>22</v>
      </c>
      <c r="BK234" s="150">
        <f>ROUND($I$234*$H$234,2)</f>
        <v>0</v>
      </c>
      <c r="BL234" s="95" t="s">
        <v>143</v>
      </c>
      <c r="BM234" s="95" t="s">
        <v>361</v>
      </c>
    </row>
    <row r="235" spans="2:47" s="7" customFormat="1" ht="27" customHeight="1">
      <c r="B235" s="28"/>
      <c r="D235" s="151" t="s">
        <v>145</v>
      </c>
      <c r="F235" s="152" t="s">
        <v>362</v>
      </c>
      <c r="L235" s="28"/>
      <c r="M235" s="153"/>
      <c r="T235" s="60"/>
      <c r="AT235" s="7" t="s">
        <v>145</v>
      </c>
      <c r="AU235" s="7" t="s">
        <v>82</v>
      </c>
    </row>
    <row r="236" spans="2:47" s="7" customFormat="1" ht="71.25" customHeight="1">
      <c r="B236" s="28"/>
      <c r="D236" s="154" t="s">
        <v>147</v>
      </c>
      <c r="F236" s="155" t="s">
        <v>363</v>
      </c>
      <c r="L236" s="28"/>
      <c r="M236" s="153"/>
      <c r="T236" s="60"/>
      <c r="AT236" s="7" t="s">
        <v>147</v>
      </c>
      <c r="AU236" s="7" t="s">
        <v>82</v>
      </c>
    </row>
    <row r="237" spans="2:51" s="7" customFormat="1" ht="15.75" customHeight="1">
      <c r="B237" s="156"/>
      <c r="D237" s="154" t="s">
        <v>149</v>
      </c>
      <c r="E237" s="157"/>
      <c r="F237" s="158" t="s">
        <v>364</v>
      </c>
      <c r="H237" s="157"/>
      <c r="L237" s="156"/>
      <c r="M237" s="159"/>
      <c r="T237" s="160"/>
      <c r="AT237" s="157" t="s">
        <v>149</v>
      </c>
      <c r="AU237" s="157" t="s">
        <v>82</v>
      </c>
      <c r="AV237" s="157" t="s">
        <v>22</v>
      </c>
      <c r="AW237" s="157" t="s">
        <v>110</v>
      </c>
      <c r="AX237" s="157" t="s">
        <v>74</v>
      </c>
      <c r="AY237" s="157" t="s">
        <v>137</v>
      </c>
    </row>
    <row r="238" spans="2:51" s="7" customFormat="1" ht="15.75" customHeight="1">
      <c r="B238" s="156"/>
      <c r="D238" s="154" t="s">
        <v>149</v>
      </c>
      <c r="E238" s="157"/>
      <c r="F238" s="158" t="s">
        <v>365</v>
      </c>
      <c r="H238" s="157"/>
      <c r="L238" s="156"/>
      <c r="M238" s="159"/>
      <c r="T238" s="160"/>
      <c r="AT238" s="157" t="s">
        <v>149</v>
      </c>
      <c r="AU238" s="157" t="s">
        <v>82</v>
      </c>
      <c r="AV238" s="157" t="s">
        <v>22</v>
      </c>
      <c r="AW238" s="157" t="s">
        <v>110</v>
      </c>
      <c r="AX238" s="157" t="s">
        <v>74</v>
      </c>
      <c r="AY238" s="157" t="s">
        <v>137</v>
      </c>
    </row>
    <row r="239" spans="2:51" s="7" customFormat="1" ht="15.75" customHeight="1">
      <c r="B239" s="161"/>
      <c r="D239" s="154" t="s">
        <v>149</v>
      </c>
      <c r="E239" s="162"/>
      <c r="F239" s="163" t="s">
        <v>366</v>
      </c>
      <c r="H239" s="164">
        <v>168.673</v>
      </c>
      <c r="L239" s="161"/>
      <c r="M239" s="165"/>
      <c r="T239" s="166"/>
      <c r="AT239" s="162" t="s">
        <v>149</v>
      </c>
      <c r="AU239" s="162" t="s">
        <v>82</v>
      </c>
      <c r="AV239" s="162" t="s">
        <v>82</v>
      </c>
      <c r="AW239" s="162" t="s">
        <v>110</v>
      </c>
      <c r="AX239" s="162" t="s">
        <v>22</v>
      </c>
      <c r="AY239" s="162" t="s">
        <v>137</v>
      </c>
    </row>
    <row r="240" spans="2:65" s="7" customFormat="1" ht="15.75" customHeight="1">
      <c r="B240" s="28"/>
      <c r="C240" s="173" t="s">
        <v>367</v>
      </c>
      <c r="D240" s="173" t="s">
        <v>302</v>
      </c>
      <c r="E240" s="174" t="s">
        <v>368</v>
      </c>
      <c r="F240" s="175" t="s">
        <v>369</v>
      </c>
      <c r="G240" s="176" t="s">
        <v>91</v>
      </c>
      <c r="H240" s="177">
        <v>193.974</v>
      </c>
      <c r="I240" s="178"/>
      <c r="J240" s="179">
        <f>ROUND($I$240*$H$240,2)</f>
        <v>0</v>
      </c>
      <c r="K240" s="175" t="s">
        <v>142</v>
      </c>
      <c r="L240" s="180"/>
      <c r="M240" s="181"/>
      <c r="N240" s="182" t="s">
        <v>45</v>
      </c>
      <c r="Q240" s="148">
        <v>0.00066</v>
      </c>
      <c r="R240" s="148">
        <f>$Q$240*$H$240</f>
        <v>0.12802284</v>
      </c>
      <c r="S240" s="148">
        <v>0</v>
      </c>
      <c r="T240" s="149">
        <f>$S$240*$H$240</f>
        <v>0</v>
      </c>
      <c r="AR240" s="95" t="s">
        <v>213</v>
      </c>
      <c r="AT240" s="95" t="s">
        <v>302</v>
      </c>
      <c r="AU240" s="95" t="s">
        <v>82</v>
      </c>
      <c r="AY240" s="7" t="s">
        <v>137</v>
      </c>
      <c r="BE240" s="150">
        <f>IF($N$240="základní",$J$240,0)</f>
        <v>0</v>
      </c>
      <c r="BF240" s="150">
        <f>IF($N$240="snížená",$J$240,0)</f>
        <v>0</v>
      </c>
      <c r="BG240" s="150">
        <f>IF($N$240="zákl. přenesená",$J$240,0)</f>
        <v>0</v>
      </c>
      <c r="BH240" s="150">
        <f>IF($N$240="sníž. přenesená",$J$240,0)</f>
        <v>0</v>
      </c>
      <c r="BI240" s="150">
        <f>IF($N$240="nulová",$J$240,0)</f>
        <v>0</v>
      </c>
      <c r="BJ240" s="95" t="s">
        <v>22</v>
      </c>
      <c r="BK240" s="150">
        <f>ROUND($I$240*$H$240,2)</f>
        <v>0</v>
      </c>
      <c r="BL240" s="95" t="s">
        <v>143</v>
      </c>
      <c r="BM240" s="95" t="s">
        <v>370</v>
      </c>
    </row>
    <row r="241" spans="2:51" s="7" customFormat="1" ht="15.75" customHeight="1">
      <c r="B241" s="161"/>
      <c r="D241" s="151" t="s">
        <v>149</v>
      </c>
      <c r="E241" s="163"/>
      <c r="F241" s="163" t="s">
        <v>371</v>
      </c>
      <c r="H241" s="164">
        <v>168.673</v>
      </c>
      <c r="L241" s="161"/>
      <c r="M241" s="165"/>
      <c r="T241" s="166"/>
      <c r="AT241" s="162" t="s">
        <v>149</v>
      </c>
      <c r="AU241" s="162" t="s">
        <v>82</v>
      </c>
      <c r="AV241" s="162" t="s">
        <v>82</v>
      </c>
      <c r="AW241" s="162" t="s">
        <v>110</v>
      </c>
      <c r="AX241" s="162" t="s">
        <v>22</v>
      </c>
      <c r="AY241" s="162" t="s">
        <v>137</v>
      </c>
    </row>
    <row r="242" spans="2:51" s="7" customFormat="1" ht="15.75" customHeight="1">
      <c r="B242" s="161"/>
      <c r="D242" s="154" t="s">
        <v>149</v>
      </c>
      <c r="F242" s="163" t="s">
        <v>372</v>
      </c>
      <c r="H242" s="164">
        <v>193.974</v>
      </c>
      <c r="L242" s="161"/>
      <c r="M242" s="165"/>
      <c r="T242" s="166"/>
      <c r="AT242" s="162" t="s">
        <v>149</v>
      </c>
      <c r="AU242" s="162" t="s">
        <v>82</v>
      </c>
      <c r="AV242" s="162" t="s">
        <v>82</v>
      </c>
      <c r="AW242" s="162" t="s">
        <v>74</v>
      </c>
      <c r="AX242" s="162" t="s">
        <v>22</v>
      </c>
      <c r="AY242" s="162" t="s">
        <v>137</v>
      </c>
    </row>
    <row r="243" spans="2:65" s="7" customFormat="1" ht="15.75" customHeight="1">
      <c r="B243" s="28"/>
      <c r="C243" s="139" t="s">
        <v>373</v>
      </c>
      <c r="D243" s="139" t="s">
        <v>139</v>
      </c>
      <c r="E243" s="140" t="s">
        <v>374</v>
      </c>
      <c r="F243" s="141" t="s">
        <v>375</v>
      </c>
      <c r="G243" s="142" t="s">
        <v>183</v>
      </c>
      <c r="H243" s="143">
        <v>2.99</v>
      </c>
      <c r="I243" s="144"/>
      <c r="J243" s="145">
        <f>ROUND($I$243*$H$243,2)</f>
        <v>0</v>
      </c>
      <c r="K243" s="141" t="s">
        <v>142</v>
      </c>
      <c r="L243" s="28"/>
      <c r="M243" s="146"/>
      <c r="N243" s="147" t="s">
        <v>45</v>
      </c>
      <c r="Q243" s="148">
        <v>2.45329</v>
      </c>
      <c r="R243" s="148">
        <f>$Q$243*$H$243</f>
        <v>7.3353371</v>
      </c>
      <c r="S243" s="148">
        <v>0</v>
      </c>
      <c r="T243" s="149">
        <f>$S$243*$H$243</f>
        <v>0</v>
      </c>
      <c r="AR243" s="95" t="s">
        <v>143</v>
      </c>
      <c r="AT243" s="95" t="s">
        <v>139</v>
      </c>
      <c r="AU243" s="95" t="s">
        <v>82</v>
      </c>
      <c r="AY243" s="7" t="s">
        <v>137</v>
      </c>
      <c r="BE243" s="150">
        <f>IF($N$243="základní",$J$243,0)</f>
        <v>0</v>
      </c>
      <c r="BF243" s="150">
        <f>IF($N$243="snížená",$J$243,0)</f>
        <v>0</v>
      </c>
      <c r="BG243" s="150">
        <f>IF($N$243="zákl. přenesená",$J$243,0)</f>
        <v>0</v>
      </c>
      <c r="BH243" s="150">
        <f>IF($N$243="sníž. přenesená",$J$243,0)</f>
        <v>0</v>
      </c>
      <c r="BI243" s="150">
        <f>IF($N$243="nulová",$J$243,0)</f>
        <v>0</v>
      </c>
      <c r="BJ243" s="95" t="s">
        <v>22</v>
      </c>
      <c r="BK243" s="150">
        <f>ROUND($I$243*$H$243,2)</f>
        <v>0</v>
      </c>
      <c r="BL243" s="95" t="s">
        <v>143</v>
      </c>
      <c r="BM243" s="95" t="s">
        <v>376</v>
      </c>
    </row>
    <row r="244" spans="2:47" s="7" customFormat="1" ht="16.5" customHeight="1">
      <c r="B244" s="28"/>
      <c r="D244" s="151" t="s">
        <v>145</v>
      </c>
      <c r="F244" s="152" t="s">
        <v>377</v>
      </c>
      <c r="L244" s="28"/>
      <c r="M244" s="153"/>
      <c r="T244" s="60"/>
      <c r="AT244" s="7" t="s">
        <v>145</v>
      </c>
      <c r="AU244" s="7" t="s">
        <v>82</v>
      </c>
    </row>
    <row r="245" spans="2:47" s="7" customFormat="1" ht="71.25" customHeight="1">
      <c r="B245" s="28"/>
      <c r="D245" s="154" t="s">
        <v>147</v>
      </c>
      <c r="F245" s="155" t="s">
        <v>378</v>
      </c>
      <c r="L245" s="28"/>
      <c r="M245" s="153"/>
      <c r="T245" s="60"/>
      <c r="AT245" s="7" t="s">
        <v>147</v>
      </c>
      <c r="AU245" s="7" t="s">
        <v>82</v>
      </c>
    </row>
    <row r="246" spans="2:51" s="7" customFormat="1" ht="15.75" customHeight="1">
      <c r="B246" s="156"/>
      <c r="D246" s="154" t="s">
        <v>149</v>
      </c>
      <c r="E246" s="157"/>
      <c r="F246" s="158" t="s">
        <v>379</v>
      </c>
      <c r="H246" s="157"/>
      <c r="L246" s="156"/>
      <c r="M246" s="159"/>
      <c r="T246" s="160"/>
      <c r="AT246" s="157" t="s">
        <v>149</v>
      </c>
      <c r="AU246" s="157" t="s">
        <v>82</v>
      </c>
      <c r="AV246" s="157" t="s">
        <v>22</v>
      </c>
      <c r="AW246" s="157" t="s">
        <v>110</v>
      </c>
      <c r="AX246" s="157" t="s">
        <v>74</v>
      </c>
      <c r="AY246" s="157" t="s">
        <v>137</v>
      </c>
    </row>
    <row r="247" spans="2:51" s="7" customFormat="1" ht="15.75" customHeight="1">
      <c r="B247" s="161"/>
      <c r="D247" s="154" t="s">
        <v>149</v>
      </c>
      <c r="E247" s="162"/>
      <c r="F247" s="163" t="s">
        <v>380</v>
      </c>
      <c r="H247" s="164">
        <v>2.419</v>
      </c>
      <c r="L247" s="161"/>
      <c r="M247" s="165"/>
      <c r="T247" s="166"/>
      <c r="AT247" s="162" t="s">
        <v>149</v>
      </c>
      <c r="AU247" s="162" t="s">
        <v>82</v>
      </c>
      <c r="AV247" s="162" t="s">
        <v>82</v>
      </c>
      <c r="AW247" s="162" t="s">
        <v>110</v>
      </c>
      <c r="AX247" s="162" t="s">
        <v>74</v>
      </c>
      <c r="AY247" s="162" t="s">
        <v>137</v>
      </c>
    </row>
    <row r="248" spans="2:51" s="7" customFormat="1" ht="15.75" customHeight="1">
      <c r="B248" s="161"/>
      <c r="D248" s="154" t="s">
        <v>149</v>
      </c>
      <c r="E248" s="162"/>
      <c r="F248" s="163" t="s">
        <v>381</v>
      </c>
      <c r="H248" s="164">
        <v>0.571</v>
      </c>
      <c r="L248" s="161"/>
      <c r="M248" s="165"/>
      <c r="T248" s="166"/>
      <c r="AT248" s="162" t="s">
        <v>149</v>
      </c>
      <c r="AU248" s="162" t="s">
        <v>82</v>
      </c>
      <c r="AV248" s="162" t="s">
        <v>82</v>
      </c>
      <c r="AW248" s="162" t="s">
        <v>110</v>
      </c>
      <c r="AX248" s="162" t="s">
        <v>74</v>
      </c>
      <c r="AY248" s="162" t="s">
        <v>137</v>
      </c>
    </row>
    <row r="249" spans="2:51" s="7" customFormat="1" ht="15.75" customHeight="1">
      <c r="B249" s="167"/>
      <c r="D249" s="154" t="s">
        <v>149</v>
      </c>
      <c r="E249" s="168"/>
      <c r="F249" s="169" t="s">
        <v>211</v>
      </c>
      <c r="H249" s="170">
        <v>2.99</v>
      </c>
      <c r="L249" s="167"/>
      <c r="M249" s="171"/>
      <c r="T249" s="172"/>
      <c r="AT249" s="168" t="s">
        <v>149</v>
      </c>
      <c r="AU249" s="168" t="s">
        <v>82</v>
      </c>
      <c r="AV249" s="168" t="s">
        <v>143</v>
      </c>
      <c r="AW249" s="168" t="s">
        <v>110</v>
      </c>
      <c r="AX249" s="168" t="s">
        <v>22</v>
      </c>
      <c r="AY249" s="168" t="s">
        <v>137</v>
      </c>
    </row>
    <row r="250" spans="2:65" s="7" customFormat="1" ht="15.75" customHeight="1">
      <c r="B250" s="28"/>
      <c r="C250" s="139" t="s">
        <v>382</v>
      </c>
      <c r="D250" s="139" t="s">
        <v>139</v>
      </c>
      <c r="E250" s="140" t="s">
        <v>383</v>
      </c>
      <c r="F250" s="141" t="s">
        <v>384</v>
      </c>
      <c r="G250" s="142" t="s">
        <v>91</v>
      </c>
      <c r="H250" s="143">
        <v>19.584</v>
      </c>
      <c r="I250" s="144"/>
      <c r="J250" s="145">
        <f>ROUND($I$250*$H$250,2)</f>
        <v>0</v>
      </c>
      <c r="K250" s="141" t="s">
        <v>142</v>
      </c>
      <c r="L250" s="28"/>
      <c r="M250" s="146"/>
      <c r="N250" s="147" t="s">
        <v>45</v>
      </c>
      <c r="Q250" s="148">
        <v>0.00103</v>
      </c>
      <c r="R250" s="148">
        <f>$Q$250*$H$250</f>
        <v>0.020171520000000002</v>
      </c>
      <c r="S250" s="148">
        <v>0</v>
      </c>
      <c r="T250" s="149">
        <f>$S$250*$H$250</f>
        <v>0</v>
      </c>
      <c r="AR250" s="95" t="s">
        <v>143</v>
      </c>
      <c r="AT250" s="95" t="s">
        <v>139</v>
      </c>
      <c r="AU250" s="95" t="s">
        <v>82</v>
      </c>
      <c r="AY250" s="7" t="s">
        <v>137</v>
      </c>
      <c r="BE250" s="150">
        <f>IF($N$250="základní",$J$250,0)</f>
        <v>0</v>
      </c>
      <c r="BF250" s="150">
        <f>IF($N$250="snížená",$J$250,0)</f>
        <v>0</v>
      </c>
      <c r="BG250" s="150">
        <f>IF($N$250="zákl. přenesená",$J$250,0)</f>
        <v>0</v>
      </c>
      <c r="BH250" s="150">
        <f>IF($N$250="sníž. přenesená",$J$250,0)</f>
        <v>0</v>
      </c>
      <c r="BI250" s="150">
        <f>IF($N$250="nulová",$J$250,0)</f>
        <v>0</v>
      </c>
      <c r="BJ250" s="95" t="s">
        <v>22</v>
      </c>
      <c r="BK250" s="150">
        <f>ROUND($I$250*$H$250,2)</f>
        <v>0</v>
      </c>
      <c r="BL250" s="95" t="s">
        <v>143</v>
      </c>
      <c r="BM250" s="95" t="s">
        <v>385</v>
      </c>
    </row>
    <row r="251" spans="2:47" s="7" customFormat="1" ht="27" customHeight="1">
      <c r="B251" s="28"/>
      <c r="D251" s="151" t="s">
        <v>145</v>
      </c>
      <c r="F251" s="152" t="s">
        <v>386</v>
      </c>
      <c r="L251" s="28"/>
      <c r="M251" s="153"/>
      <c r="T251" s="60"/>
      <c r="AT251" s="7" t="s">
        <v>145</v>
      </c>
      <c r="AU251" s="7" t="s">
        <v>82</v>
      </c>
    </row>
    <row r="252" spans="2:51" s="7" customFormat="1" ht="15.75" customHeight="1">
      <c r="B252" s="156"/>
      <c r="D252" s="154" t="s">
        <v>149</v>
      </c>
      <c r="E252" s="157"/>
      <c r="F252" s="158" t="s">
        <v>387</v>
      </c>
      <c r="H252" s="157"/>
      <c r="L252" s="156"/>
      <c r="M252" s="159"/>
      <c r="T252" s="160"/>
      <c r="AT252" s="157" t="s">
        <v>149</v>
      </c>
      <c r="AU252" s="157" t="s">
        <v>82</v>
      </c>
      <c r="AV252" s="157" t="s">
        <v>22</v>
      </c>
      <c r="AW252" s="157" t="s">
        <v>110</v>
      </c>
      <c r="AX252" s="157" t="s">
        <v>74</v>
      </c>
      <c r="AY252" s="157" t="s">
        <v>137</v>
      </c>
    </row>
    <row r="253" spans="2:51" s="7" customFormat="1" ht="15.75" customHeight="1">
      <c r="B253" s="156"/>
      <c r="D253" s="154" t="s">
        <v>149</v>
      </c>
      <c r="E253" s="157"/>
      <c r="F253" s="158" t="s">
        <v>388</v>
      </c>
      <c r="H253" s="157"/>
      <c r="L253" s="156"/>
      <c r="M253" s="159"/>
      <c r="T253" s="160"/>
      <c r="AT253" s="157" t="s">
        <v>149</v>
      </c>
      <c r="AU253" s="157" t="s">
        <v>82</v>
      </c>
      <c r="AV253" s="157" t="s">
        <v>22</v>
      </c>
      <c r="AW253" s="157" t="s">
        <v>110</v>
      </c>
      <c r="AX253" s="157" t="s">
        <v>74</v>
      </c>
      <c r="AY253" s="157" t="s">
        <v>137</v>
      </c>
    </row>
    <row r="254" spans="2:51" s="7" customFormat="1" ht="15.75" customHeight="1">
      <c r="B254" s="161"/>
      <c r="D254" s="154" t="s">
        <v>149</v>
      </c>
      <c r="E254" s="162"/>
      <c r="F254" s="163" t="s">
        <v>389</v>
      </c>
      <c r="H254" s="164">
        <v>14.688</v>
      </c>
      <c r="L254" s="161"/>
      <c r="M254" s="165"/>
      <c r="T254" s="166"/>
      <c r="AT254" s="162" t="s">
        <v>149</v>
      </c>
      <c r="AU254" s="162" t="s">
        <v>82</v>
      </c>
      <c r="AV254" s="162" t="s">
        <v>82</v>
      </c>
      <c r="AW254" s="162" t="s">
        <v>110</v>
      </c>
      <c r="AX254" s="162" t="s">
        <v>74</v>
      </c>
      <c r="AY254" s="162" t="s">
        <v>137</v>
      </c>
    </row>
    <row r="255" spans="2:51" s="7" customFormat="1" ht="15.75" customHeight="1">
      <c r="B255" s="156"/>
      <c r="D255" s="154" t="s">
        <v>149</v>
      </c>
      <c r="E255" s="157"/>
      <c r="F255" s="158" t="s">
        <v>390</v>
      </c>
      <c r="H255" s="157"/>
      <c r="L255" s="156"/>
      <c r="M255" s="159"/>
      <c r="T255" s="160"/>
      <c r="AT255" s="157" t="s">
        <v>149</v>
      </c>
      <c r="AU255" s="157" t="s">
        <v>82</v>
      </c>
      <c r="AV255" s="157" t="s">
        <v>22</v>
      </c>
      <c r="AW255" s="157" t="s">
        <v>110</v>
      </c>
      <c r="AX255" s="157" t="s">
        <v>74</v>
      </c>
      <c r="AY255" s="157" t="s">
        <v>137</v>
      </c>
    </row>
    <row r="256" spans="2:51" s="7" customFormat="1" ht="15.75" customHeight="1">
      <c r="B256" s="161"/>
      <c r="D256" s="154" t="s">
        <v>149</v>
      </c>
      <c r="E256" s="162"/>
      <c r="F256" s="163" t="s">
        <v>391</v>
      </c>
      <c r="H256" s="164">
        <v>4.896</v>
      </c>
      <c r="L256" s="161"/>
      <c r="M256" s="165"/>
      <c r="T256" s="166"/>
      <c r="AT256" s="162" t="s">
        <v>149</v>
      </c>
      <c r="AU256" s="162" t="s">
        <v>82</v>
      </c>
      <c r="AV256" s="162" t="s">
        <v>82</v>
      </c>
      <c r="AW256" s="162" t="s">
        <v>110</v>
      </c>
      <c r="AX256" s="162" t="s">
        <v>74</v>
      </c>
      <c r="AY256" s="162" t="s">
        <v>137</v>
      </c>
    </row>
    <row r="257" spans="2:51" s="7" customFormat="1" ht="15.75" customHeight="1">
      <c r="B257" s="167"/>
      <c r="D257" s="154" t="s">
        <v>149</v>
      </c>
      <c r="E257" s="168" t="s">
        <v>87</v>
      </c>
      <c r="F257" s="169" t="s">
        <v>211</v>
      </c>
      <c r="H257" s="170">
        <v>19.584</v>
      </c>
      <c r="L257" s="167"/>
      <c r="M257" s="171"/>
      <c r="T257" s="172"/>
      <c r="AT257" s="168" t="s">
        <v>149</v>
      </c>
      <c r="AU257" s="168" t="s">
        <v>82</v>
      </c>
      <c r="AV257" s="168" t="s">
        <v>143</v>
      </c>
      <c r="AW257" s="168" t="s">
        <v>110</v>
      </c>
      <c r="AX257" s="168" t="s">
        <v>22</v>
      </c>
      <c r="AY257" s="168" t="s">
        <v>137</v>
      </c>
    </row>
    <row r="258" spans="2:65" s="7" customFormat="1" ht="15.75" customHeight="1">
      <c r="B258" s="28"/>
      <c r="C258" s="139" t="s">
        <v>392</v>
      </c>
      <c r="D258" s="139" t="s">
        <v>139</v>
      </c>
      <c r="E258" s="140" t="s">
        <v>393</v>
      </c>
      <c r="F258" s="141" t="s">
        <v>394</v>
      </c>
      <c r="G258" s="142" t="s">
        <v>91</v>
      </c>
      <c r="H258" s="143">
        <v>19.584</v>
      </c>
      <c r="I258" s="144"/>
      <c r="J258" s="145">
        <f>ROUND($I$258*$H$258,2)</f>
        <v>0</v>
      </c>
      <c r="K258" s="141" t="s">
        <v>142</v>
      </c>
      <c r="L258" s="28"/>
      <c r="M258" s="146"/>
      <c r="N258" s="147" t="s">
        <v>45</v>
      </c>
      <c r="Q258" s="148">
        <v>0</v>
      </c>
      <c r="R258" s="148">
        <f>$Q$258*$H$258</f>
        <v>0</v>
      </c>
      <c r="S258" s="148">
        <v>0</v>
      </c>
      <c r="T258" s="149">
        <f>$S$258*$H$258</f>
        <v>0</v>
      </c>
      <c r="AR258" s="95" t="s">
        <v>143</v>
      </c>
      <c r="AT258" s="95" t="s">
        <v>139</v>
      </c>
      <c r="AU258" s="95" t="s">
        <v>82</v>
      </c>
      <c r="AY258" s="7" t="s">
        <v>137</v>
      </c>
      <c r="BE258" s="150">
        <f>IF($N$258="základní",$J$258,0)</f>
        <v>0</v>
      </c>
      <c r="BF258" s="150">
        <f>IF($N$258="snížená",$J$258,0)</f>
        <v>0</v>
      </c>
      <c r="BG258" s="150">
        <f>IF($N$258="zákl. přenesená",$J$258,0)</f>
        <v>0</v>
      </c>
      <c r="BH258" s="150">
        <f>IF($N$258="sníž. přenesená",$J$258,0)</f>
        <v>0</v>
      </c>
      <c r="BI258" s="150">
        <f>IF($N$258="nulová",$J$258,0)</f>
        <v>0</v>
      </c>
      <c r="BJ258" s="95" t="s">
        <v>22</v>
      </c>
      <c r="BK258" s="150">
        <f>ROUND($I$258*$H$258,2)</f>
        <v>0</v>
      </c>
      <c r="BL258" s="95" t="s">
        <v>143</v>
      </c>
      <c r="BM258" s="95" t="s">
        <v>395</v>
      </c>
    </row>
    <row r="259" spans="2:47" s="7" customFormat="1" ht="27" customHeight="1">
      <c r="B259" s="28"/>
      <c r="D259" s="151" t="s">
        <v>145</v>
      </c>
      <c r="F259" s="152" t="s">
        <v>396</v>
      </c>
      <c r="L259" s="28"/>
      <c r="M259" s="153"/>
      <c r="T259" s="60"/>
      <c r="AT259" s="7" t="s">
        <v>145</v>
      </c>
      <c r="AU259" s="7" t="s">
        <v>82</v>
      </c>
    </row>
    <row r="260" spans="2:51" s="7" customFormat="1" ht="15.75" customHeight="1">
      <c r="B260" s="161"/>
      <c r="D260" s="154" t="s">
        <v>149</v>
      </c>
      <c r="E260" s="162"/>
      <c r="F260" s="163" t="s">
        <v>87</v>
      </c>
      <c r="H260" s="164">
        <v>19.584</v>
      </c>
      <c r="L260" s="161"/>
      <c r="M260" s="165"/>
      <c r="T260" s="166"/>
      <c r="AT260" s="162" t="s">
        <v>149</v>
      </c>
      <c r="AU260" s="162" t="s">
        <v>82</v>
      </c>
      <c r="AV260" s="162" t="s">
        <v>82</v>
      </c>
      <c r="AW260" s="162" t="s">
        <v>110</v>
      </c>
      <c r="AX260" s="162" t="s">
        <v>22</v>
      </c>
      <c r="AY260" s="162" t="s">
        <v>137</v>
      </c>
    </row>
    <row r="261" spans="2:63" s="128" customFormat="1" ht="30.75" customHeight="1">
      <c r="B261" s="129"/>
      <c r="D261" s="130" t="s">
        <v>73</v>
      </c>
      <c r="E261" s="137" t="s">
        <v>170</v>
      </c>
      <c r="F261" s="137" t="s">
        <v>397</v>
      </c>
      <c r="J261" s="138">
        <f>$BK$261</f>
        <v>0</v>
      </c>
      <c r="L261" s="129"/>
      <c r="M261" s="133"/>
      <c r="P261" s="134">
        <f>SUM($P$262:$P$362)</f>
        <v>0</v>
      </c>
      <c r="R261" s="134">
        <f>SUM($R$262:$R$362)</f>
        <v>763.7807307300002</v>
      </c>
      <c r="T261" s="135">
        <f>SUM($T$262:$T$362)</f>
        <v>0</v>
      </c>
      <c r="AR261" s="130" t="s">
        <v>22</v>
      </c>
      <c r="AT261" s="130" t="s">
        <v>73</v>
      </c>
      <c r="AU261" s="130" t="s">
        <v>22</v>
      </c>
      <c r="AY261" s="130" t="s">
        <v>137</v>
      </c>
      <c r="BK261" s="136">
        <f>SUM($BK$262:$BK$362)</f>
        <v>0</v>
      </c>
    </row>
    <row r="262" spans="2:65" s="7" customFormat="1" ht="15.75" customHeight="1">
      <c r="B262" s="28"/>
      <c r="C262" s="139" t="s">
        <v>398</v>
      </c>
      <c r="D262" s="139" t="s">
        <v>139</v>
      </c>
      <c r="E262" s="140" t="s">
        <v>399</v>
      </c>
      <c r="F262" s="141" t="s">
        <v>400</v>
      </c>
      <c r="G262" s="142" t="s">
        <v>91</v>
      </c>
      <c r="H262" s="143">
        <v>734.595</v>
      </c>
      <c r="I262" s="144"/>
      <c r="J262" s="145">
        <f>ROUND($I$262*$H$262,2)</f>
        <v>0</v>
      </c>
      <c r="K262" s="141" t="s">
        <v>142</v>
      </c>
      <c r="L262" s="28"/>
      <c r="M262" s="146"/>
      <c r="N262" s="147" t="s">
        <v>45</v>
      </c>
      <c r="Q262" s="148">
        <v>0.08096</v>
      </c>
      <c r="R262" s="148">
        <f>$Q$262*$H$262</f>
        <v>59.4728112</v>
      </c>
      <c r="S262" s="148">
        <v>0</v>
      </c>
      <c r="T262" s="149">
        <f>$S$262*$H$262</f>
        <v>0</v>
      </c>
      <c r="AR262" s="95" t="s">
        <v>143</v>
      </c>
      <c r="AT262" s="95" t="s">
        <v>139</v>
      </c>
      <c r="AU262" s="95" t="s">
        <v>82</v>
      </c>
      <c r="AY262" s="7" t="s">
        <v>137</v>
      </c>
      <c r="BE262" s="150">
        <f>IF($N$262="základní",$J$262,0)</f>
        <v>0</v>
      </c>
      <c r="BF262" s="150">
        <f>IF($N$262="snížená",$J$262,0)</f>
        <v>0</v>
      </c>
      <c r="BG262" s="150">
        <f>IF($N$262="zákl. přenesená",$J$262,0)</f>
        <v>0</v>
      </c>
      <c r="BH262" s="150">
        <f>IF($N$262="sníž. přenesená",$J$262,0)</f>
        <v>0</v>
      </c>
      <c r="BI262" s="150">
        <f>IF($N$262="nulová",$J$262,0)</f>
        <v>0</v>
      </c>
      <c r="BJ262" s="95" t="s">
        <v>22</v>
      </c>
      <c r="BK262" s="150">
        <f>ROUND($I$262*$H$262,2)</f>
        <v>0</v>
      </c>
      <c r="BL262" s="95" t="s">
        <v>143</v>
      </c>
      <c r="BM262" s="95" t="s">
        <v>401</v>
      </c>
    </row>
    <row r="263" spans="2:47" s="7" customFormat="1" ht="16.5" customHeight="1">
      <c r="B263" s="28"/>
      <c r="D263" s="151" t="s">
        <v>145</v>
      </c>
      <c r="F263" s="152" t="s">
        <v>402</v>
      </c>
      <c r="L263" s="28"/>
      <c r="M263" s="153"/>
      <c r="T263" s="60"/>
      <c r="AT263" s="7" t="s">
        <v>145</v>
      </c>
      <c r="AU263" s="7" t="s">
        <v>82</v>
      </c>
    </row>
    <row r="264" spans="2:51" s="7" customFormat="1" ht="15.75" customHeight="1">
      <c r="B264" s="156"/>
      <c r="D264" s="154" t="s">
        <v>149</v>
      </c>
      <c r="E264" s="157"/>
      <c r="F264" s="158" t="s">
        <v>403</v>
      </c>
      <c r="H264" s="157"/>
      <c r="L264" s="156"/>
      <c r="M264" s="159"/>
      <c r="T264" s="160"/>
      <c r="AT264" s="157" t="s">
        <v>149</v>
      </c>
      <c r="AU264" s="157" t="s">
        <v>82</v>
      </c>
      <c r="AV264" s="157" t="s">
        <v>22</v>
      </c>
      <c r="AW264" s="157" t="s">
        <v>110</v>
      </c>
      <c r="AX264" s="157" t="s">
        <v>74</v>
      </c>
      <c r="AY264" s="157" t="s">
        <v>137</v>
      </c>
    </row>
    <row r="265" spans="2:51" s="7" customFormat="1" ht="15.75" customHeight="1">
      <c r="B265" s="156"/>
      <c r="D265" s="154" t="s">
        <v>149</v>
      </c>
      <c r="E265" s="157"/>
      <c r="F265" s="158" t="s">
        <v>404</v>
      </c>
      <c r="H265" s="157"/>
      <c r="L265" s="156"/>
      <c r="M265" s="159"/>
      <c r="T265" s="160"/>
      <c r="AT265" s="157" t="s">
        <v>149</v>
      </c>
      <c r="AU265" s="157" t="s">
        <v>82</v>
      </c>
      <c r="AV265" s="157" t="s">
        <v>22</v>
      </c>
      <c r="AW265" s="157" t="s">
        <v>110</v>
      </c>
      <c r="AX265" s="157" t="s">
        <v>74</v>
      </c>
      <c r="AY265" s="157" t="s">
        <v>137</v>
      </c>
    </row>
    <row r="266" spans="2:51" s="7" customFormat="1" ht="15.75" customHeight="1">
      <c r="B266" s="156"/>
      <c r="D266" s="154" t="s">
        <v>149</v>
      </c>
      <c r="E266" s="157"/>
      <c r="F266" s="158" t="s">
        <v>405</v>
      </c>
      <c r="H266" s="157"/>
      <c r="L266" s="156"/>
      <c r="M266" s="159"/>
      <c r="T266" s="160"/>
      <c r="AT266" s="157" t="s">
        <v>149</v>
      </c>
      <c r="AU266" s="157" t="s">
        <v>82</v>
      </c>
      <c r="AV266" s="157" t="s">
        <v>22</v>
      </c>
      <c r="AW266" s="157" t="s">
        <v>110</v>
      </c>
      <c r="AX266" s="157" t="s">
        <v>74</v>
      </c>
      <c r="AY266" s="157" t="s">
        <v>137</v>
      </c>
    </row>
    <row r="267" spans="2:51" s="7" customFormat="1" ht="15.75" customHeight="1">
      <c r="B267" s="161"/>
      <c r="D267" s="154" t="s">
        <v>149</v>
      </c>
      <c r="E267" s="162"/>
      <c r="F267" s="163" t="s">
        <v>406</v>
      </c>
      <c r="H267" s="164">
        <v>233.7</v>
      </c>
      <c r="L267" s="161"/>
      <c r="M267" s="165"/>
      <c r="T267" s="166"/>
      <c r="AT267" s="162" t="s">
        <v>149</v>
      </c>
      <c r="AU267" s="162" t="s">
        <v>82</v>
      </c>
      <c r="AV267" s="162" t="s">
        <v>82</v>
      </c>
      <c r="AW267" s="162" t="s">
        <v>110</v>
      </c>
      <c r="AX267" s="162" t="s">
        <v>74</v>
      </c>
      <c r="AY267" s="162" t="s">
        <v>137</v>
      </c>
    </row>
    <row r="268" spans="2:51" s="7" customFormat="1" ht="15.75" customHeight="1">
      <c r="B268" s="161"/>
      <c r="D268" s="154" t="s">
        <v>149</v>
      </c>
      <c r="E268" s="162"/>
      <c r="F268" s="163"/>
      <c r="H268" s="164">
        <v>0</v>
      </c>
      <c r="L268" s="161"/>
      <c r="M268" s="165"/>
      <c r="T268" s="166"/>
      <c r="AT268" s="162" t="s">
        <v>149</v>
      </c>
      <c r="AU268" s="162" t="s">
        <v>82</v>
      </c>
      <c r="AV268" s="162" t="s">
        <v>82</v>
      </c>
      <c r="AW268" s="162" t="s">
        <v>110</v>
      </c>
      <c r="AX268" s="162" t="s">
        <v>74</v>
      </c>
      <c r="AY268" s="162" t="s">
        <v>137</v>
      </c>
    </row>
    <row r="269" spans="2:51" s="7" customFormat="1" ht="15.75" customHeight="1">
      <c r="B269" s="161"/>
      <c r="D269" s="154" t="s">
        <v>149</v>
      </c>
      <c r="E269" s="162"/>
      <c r="F269" s="163" t="s">
        <v>407</v>
      </c>
      <c r="H269" s="164">
        <v>384.12</v>
      </c>
      <c r="L269" s="161"/>
      <c r="M269" s="165"/>
      <c r="T269" s="166"/>
      <c r="AT269" s="162" t="s">
        <v>149</v>
      </c>
      <c r="AU269" s="162" t="s">
        <v>82</v>
      </c>
      <c r="AV269" s="162" t="s">
        <v>82</v>
      </c>
      <c r="AW269" s="162" t="s">
        <v>110</v>
      </c>
      <c r="AX269" s="162" t="s">
        <v>74</v>
      </c>
      <c r="AY269" s="162" t="s">
        <v>137</v>
      </c>
    </row>
    <row r="270" spans="2:51" s="7" customFormat="1" ht="15.75" customHeight="1">
      <c r="B270" s="161"/>
      <c r="D270" s="154" t="s">
        <v>149</v>
      </c>
      <c r="E270" s="162"/>
      <c r="F270" s="163" t="s">
        <v>408</v>
      </c>
      <c r="H270" s="164">
        <v>59.4</v>
      </c>
      <c r="L270" s="161"/>
      <c r="M270" s="165"/>
      <c r="T270" s="166"/>
      <c r="AT270" s="162" t="s">
        <v>149</v>
      </c>
      <c r="AU270" s="162" t="s">
        <v>82</v>
      </c>
      <c r="AV270" s="162" t="s">
        <v>82</v>
      </c>
      <c r="AW270" s="162" t="s">
        <v>110</v>
      </c>
      <c r="AX270" s="162" t="s">
        <v>74</v>
      </c>
      <c r="AY270" s="162" t="s">
        <v>137</v>
      </c>
    </row>
    <row r="271" spans="2:51" s="7" customFormat="1" ht="15.75" customHeight="1">
      <c r="B271" s="161"/>
      <c r="D271" s="154" t="s">
        <v>149</v>
      </c>
      <c r="E271" s="162"/>
      <c r="F271" s="163" t="s">
        <v>409</v>
      </c>
      <c r="H271" s="164">
        <v>17.655</v>
      </c>
      <c r="L271" s="161"/>
      <c r="M271" s="165"/>
      <c r="T271" s="166"/>
      <c r="AT271" s="162" t="s">
        <v>149</v>
      </c>
      <c r="AU271" s="162" t="s">
        <v>82</v>
      </c>
      <c r="AV271" s="162" t="s">
        <v>82</v>
      </c>
      <c r="AW271" s="162" t="s">
        <v>110</v>
      </c>
      <c r="AX271" s="162" t="s">
        <v>74</v>
      </c>
      <c r="AY271" s="162" t="s">
        <v>137</v>
      </c>
    </row>
    <row r="272" spans="2:51" s="7" customFormat="1" ht="15.75" customHeight="1">
      <c r="B272" s="161"/>
      <c r="D272" s="154" t="s">
        <v>149</v>
      </c>
      <c r="E272" s="162"/>
      <c r="F272" s="163" t="s">
        <v>410</v>
      </c>
      <c r="H272" s="164">
        <v>20.025</v>
      </c>
      <c r="L272" s="161"/>
      <c r="M272" s="165"/>
      <c r="T272" s="166"/>
      <c r="AT272" s="162" t="s">
        <v>149</v>
      </c>
      <c r="AU272" s="162" t="s">
        <v>82</v>
      </c>
      <c r="AV272" s="162" t="s">
        <v>82</v>
      </c>
      <c r="AW272" s="162" t="s">
        <v>110</v>
      </c>
      <c r="AX272" s="162" t="s">
        <v>74</v>
      </c>
      <c r="AY272" s="162" t="s">
        <v>137</v>
      </c>
    </row>
    <row r="273" spans="2:51" s="7" customFormat="1" ht="15.75" customHeight="1">
      <c r="B273" s="161"/>
      <c r="D273" s="154" t="s">
        <v>149</v>
      </c>
      <c r="E273" s="162"/>
      <c r="F273" s="163" t="s">
        <v>411</v>
      </c>
      <c r="H273" s="164">
        <v>19.695</v>
      </c>
      <c r="L273" s="161"/>
      <c r="M273" s="165"/>
      <c r="T273" s="166"/>
      <c r="AT273" s="162" t="s">
        <v>149</v>
      </c>
      <c r="AU273" s="162" t="s">
        <v>82</v>
      </c>
      <c r="AV273" s="162" t="s">
        <v>82</v>
      </c>
      <c r="AW273" s="162" t="s">
        <v>110</v>
      </c>
      <c r="AX273" s="162" t="s">
        <v>74</v>
      </c>
      <c r="AY273" s="162" t="s">
        <v>137</v>
      </c>
    </row>
    <row r="274" spans="2:51" s="7" customFormat="1" ht="15.75" customHeight="1">
      <c r="B274" s="167"/>
      <c r="D274" s="154" t="s">
        <v>149</v>
      </c>
      <c r="E274" s="168"/>
      <c r="F274" s="169" t="s">
        <v>211</v>
      </c>
      <c r="H274" s="170">
        <v>734.595</v>
      </c>
      <c r="L274" s="167"/>
      <c r="M274" s="171"/>
      <c r="T274" s="172"/>
      <c r="AT274" s="168" t="s">
        <v>149</v>
      </c>
      <c r="AU274" s="168" t="s">
        <v>82</v>
      </c>
      <c r="AV274" s="168" t="s">
        <v>143</v>
      </c>
      <c r="AW274" s="168" t="s">
        <v>110</v>
      </c>
      <c r="AX274" s="168" t="s">
        <v>22</v>
      </c>
      <c r="AY274" s="168" t="s">
        <v>137</v>
      </c>
    </row>
    <row r="275" spans="2:65" s="7" customFormat="1" ht="15.75" customHeight="1">
      <c r="B275" s="28"/>
      <c r="C275" s="139" t="s">
        <v>412</v>
      </c>
      <c r="D275" s="139" t="s">
        <v>139</v>
      </c>
      <c r="E275" s="140" t="s">
        <v>413</v>
      </c>
      <c r="F275" s="141" t="s">
        <v>414</v>
      </c>
      <c r="G275" s="142" t="s">
        <v>91</v>
      </c>
      <c r="H275" s="143">
        <v>29.2</v>
      </c>
      <c r="I275" s="144"/>
      <c r="J275" s="145">
        <f>ROUND($I$275*$H$275,2)</f>
        <v>0</v>
      </c>
      <c r="K275" s="141" t="s">
        <v>142</v>
      </c>
      <c r="L275" s="28"/>
      <c r="M275" s="146"/>
      <c r="N275" s="147" t="s">
        <v>45</v>
      </c>
      <c r="Q275" s="148">
        <v>0.2024</v>
      </c>
      <c r="R275" s="148">
        <f>$Q$275*$H$275</f>
        <v>5.91008</v>
      </c>
      <c r="S275" s="148">
        <v>0</v>
      </c>
      <c r="T275" s="149">
        <f>$S$275*$H$275</f>
        <v>0</v>
      </c>
      <c r="AR275" s="95" t="s">
        <v>143</v>
      </c>
      <c r="AT275" s="95" t="s">
        <v>139</v>
      </c>
      <c r="AU275" s="95" t="s">
        <v>82</v>
      </c>
      <c r="AY275" s="7" t="s">
        <v>137</v>
      </c>
      <c r="BE275" s="150">
        <f>IF($N$275="základní",$J$275,0)</f>
        <v>0</v>
      </c>
      <c r="BF275" s="150">
        <f>IF($N$275="snížená",$J$275,0)</f>
        <v>0</v>
      </c>
      <c r="BG275" s="150">
        <f>IF($N$275="zákl. přenesená",$J$275,0)</f>
        <v>0</v>
      </c>
      <c r="BH275" s="150">
        <f>IF($N$275="sníž. přenesená",$J$275,0)</f>
        <v>0</v>
      </c>
      <c r="BI275" s="150">
        <f>IF($N$275="nulová",$J$275,0)</f>
        <v>0</v>
      </c>
      <c r="BJ275" s="95" t="s">
        <v>22</v>
      </c>
      <c r="BK275" s="150">
        <f>ROUND($I$275*$H$275,2)</f>
        <v>0</v>
      </c>
      <c r="BL275" s="95" t="s">
        <v>143</v>
      </c>
      <c r="BM275" s="95" t="s">
        <v>415</v>
      </c>
    </row>
    <row r="276" spans="2:47" s="7" customFormat="1" ht="16.5" customHeight="1">
      <c r="B276" s="28"/>
      <c r="D276" s="151" t="s">
        <v>145</v>
      </c>
      <c r="F276" s="152" t="s">
        <v>416</v>
      </c>
      <c r="L276" s="28"/>
      <c r="M276" s="153"/>
      <c r="T276" s="60"/>
      <c r="AT276" s="7" t="s">
        <v>145</v>
      </c>
      <c r="AU276" s="7" t="s">
        <v>82</v>
      </c>
    </row>
    <row r="277" spans="2:51" s="7" customFormat="1" ht="15.75" customHeight="1">
      <c r="B277" s="156"/>
      <c r="D277" s="154" t="s">
        <v>149</v>
      </c>
      <c r="E277" s="157"/>
      <c r="F277" s="158" t="s">
        <v>417</v>
      </c>
      <c r="H277" s="157"/>
      <c r="L277" s="156"/>
      <c r="M277" s="159"/>
      <c r="T277" s="160"/>
      <c r="AT277" s="157" t="s">
        <v>149</v>
      </c>
      <c r="AU277" s="157" t="s">
        <v>82</v>
      </c>
      <c r="AV277" s="157" t="s">
        <v>22</v>
      </c>
      <c r="AW277" s="157" t="s">
        <v>110</v>
      </c>
      <c r="AX277" s="157" t="s">
        <v>74</v>
      </c>
      <c r="AY277" s="157" t="s">
        <v>137</v>
      </c>
    </row>
    <row r="278" spans="2:51" s="7" customFormat="1" ht="15.75" customHeight="1">
      <c r="B278" s="156"/>
      <c r="D278" s="154" t="s">
        <v>149</v>
      </c>
      <c r="E278" s="157"/>
      <c r="F278" s="158" t="s">
        <v>418</v>
      </c>
      <c r="H278" s="157"/>
      <c r="L278" s="156"/>
      <c r="M278" s="159"/>
      <c r="T278" s="160"/>
      <c r="AT278" s="157" t="s">
        <v>149</v>
      </c>
      <c r="AU278" s="157" t="s">
        <v>82</v>
      </c>
      <c r="AV278" s="157" t="s">
        <v>22</v>
      </c>
      <c r="AW278" s="157" t="s">
        <v>110</v>
      </c>
      <c r="AX278" s="157" t="s">
        <v>74</v>
      </c>
      <c r="AY278" s="157" t="s">
        <v>137</v>
      </c>
    </row>
    <row r="279" spans="2:51" s="7" customFormat="1" ht="15.75" customHeight="1">
      <c r="B279" s="161"/>
      <c r="D279" s="154" t="s">
        <v>149</v>
      </c>
      <c r="E279" s="162"/>
      <c r="F279" s="163" t="s">
        <v>419</v>
      </c>
      <c r="H279" s="164">
        <v>29.2</v>
      </c>
      <c r="L279" s="161"/>
      <c r="M279" s="165"/>
      <c r="T279" s="166"/>
      <c r="AT279" s="162" t="s">
        <v>149</v>
      </c>
      <c r="AU279" s="162" t="s">
        <v>82</v>
      </c>
      <c r="AV279" s="162" t="s">
        <v>82</v>
      </c>
      <c r="AW279" s="162" t="s">
        <v>110</v>
      </c>
      <c r="AX279" s="162" t="s">
        <v>22</v>
      </c>
      <c r="AY279" s="162" t="s">
        <v>137</v>
      </c>
    </row>
    <row r="280" spans="2:65" s="7" customFormat="1" ht="15.75" customHeight="1">
      <c r="B280" s="28"/>
      <c r="C280" s="139" t="s">
        <v>420</v>
      </c>
      <c r="D280" s="139" t="s">
        <v>139</v>
      </c>
      <c r="E280" s="140" t="s">
        <v>421</v>
      </c>
      <c r="F280" s="141" t="s">
        <v>422</v>
      </c>
      <c r="G280" s="142" t="s">
        <v>91</v>
      </c>
      <c r="H280" s="143">
        <v>39.28</v>
      </c>
      <c r="I280" s="144"/>
      <c r="J280" s="145">
        <f>ROUND($I$280*$H$280,2)</f>
        <v>0</v>
      </c>
      <c r="K280" s="141" t="s">
        <v>142</v>
      </c>
      <c r="L280" s="28"/>
      <c r="M280" s="146"/>
      <c r="N280" s="147" t="s">
        <v>45</v>
      </c>
      <c r="Q280" s="148">
        <v>0.18907</v>
      </c>
      <c r="R280" s="148">
        <f>$Q$280*$H$280</f>
        <v>7.426669599999999</v>
      </c>
      <c r="S280" s="148">
        <v>0</v>
      </c>
      <c r="T280" s="149">
        <f>$S$280*$H$280</f>
        <v>0</v>
      </c>
      <c r="AR280" s="95" t="s">
        <v>143</v>
      </c>
      <c r="AT280" s="95" t="s">
        <v>139</v>
      </c>
      <c r="AU280" s="95" t="s">
        <v>82</v>
      </c>
      <c r="AY280" s="7" t="s">
        <v>137</v>
      </c>
      <c r="BE280" s="150">
        <f>IF($N$280="základní",$J$280,0)</f>
        <v>0</v>
      </c>
      <c r="BF280" s="150">
        <f>IF($N$280="snížená",$J$280,0)</f>
        <v>0</v>
      </c>
      <c r="BG280" s="150">
        <f>IF($N$280="zákl. přenesená",$J$280,0)</f>
        <v>0</v>
      </c>
      <c r="BH280" s="150">
        <f>IF($N$280="sníž. přenesená",$J$280,0)</f>
        <v>0</v>
      </c>
      <c r="BI280" s="150">
        <f>IF($N$280="nulová",$J$280,0)</f>
        <v>0</v>
      </c>
      <c r="BJ280" s="95" t="s">
        <v>22</v>
      </c>
      <c r="BK280" s="150">
        <f>ROUND($I$280*$H$280,2)</f>
        <v>0</v>
      </c>
      <c r="BL280" s="95" t="s">
        <v>143</v>
      </c>
      <c r="BM280" s="95" t="s">
        <v>423</v>
      </c>
    </row>
    <row r="281" spans="2:47" s="7" customFormat="1" ht="16.5" customHeight="1">
      <c r="B281" s="28"/>
      <c r="D281" s="151" t="s">
        <v>145</v>
      </c>
      <c r="F281" s="152" t="s">
        <v>424</v>
      </c>
      <c r="L281" s="28"/>
      <c r="M281" s="153"/>
      <c r="T281" s="60"/>
      <c r="AT281" s="7" t="s">
        <v>145</v>
      </c>
      <c r="AU281" s="7" t="s">
        <v>82</v>
      </c>
    </row>
    <row r="282" spans="2:51" s="7" customFormat="1" ht="15.75" customHeight="1">
      <c r="B282" s="156"/>
      <c r="D282" s="154" t="s">
        <v>149</v>
      </c>
      <c r="E282" s="157"/>
      <c r="F282" s="158" t="s">
        <v>425</v>
      </c>
      <c r="H282" s="157"/>
      <c r="L282" s="156"/>
      <c r="M282" s="159"/>
      <c r="T282" s="160"/>
      <c r="AT282" s="157" t="s">
        <v>149</v>
      </c>
      <c r="AU282" s="157" t="s">
        <v>82</v>
      </c>
      <c r="AV282" s="157" t="s">
        <v>22</v>
      </c>
      <c r="AW282" s="157" t="s">
        <v>110</v>
      </c>
      <c r="AX282" s="157" t="s">
        <v>74</v>
      </c>
      <c r="AY282" s="157" t="s">
        <v>137</v>
      </c>
    </row>
    <row r="283" spans="2:51" s="7" customFormat="1" ht="15.75" customHeight="1">
      <c r="B283" s="161"/>
      <c r="D283" s="154" t="s">
        <v>149</v>
      </c>
      <c r="E283" s="162"/>
      <c r="F283" s="163" t="s">
        <v>426</v>
      </c>
      <c r="H283" s="164">
        <v>39.28</v>
      </c>
      <c r="L283" s="161"/>
      <c r="M283" s="165"/>
      <c r="T283" s="166"/>
      <c r="AT283" s="162" t="s">
        <v>149</v>
      </c>
      <c r="AU283" s="162" t="s">
        <v>82</v>
      </c>
      <c r="AV283" s="162" t="s">
        <v>82</v>
      </c>
      <c r="AW283" s="162" t="s">
        <v>110</v>
      </c>
      <c r="AX283" s="162" t="s">
        <v>22</v>
      </c>
      <c r="AY283" s="162" t="s">
        <v>137</v>
      </c>
    </row>
    <row r="284" spans="2:65" s="7" customFormat="1" ht="15.75" customHeight="1">
      <c r="B284" s="28"/>
      <c r="C284" s="139" t="s">
        <v>427</v>
      </c>
      <c r="D284" s="139" t="s">
        <v>139</v>
      </c>
      <c r="E284" s="140" t="s">
        <v>428</v>
      </c>
      <c r="F284" s="141" t="s">
        <v>429</v>
      </c>
      <c r="G284" s="142" t="s">
        <v>91</v>
      </c>
      <c r="H284" s="143">
        <v>1166.135</v>
      </c>
      <c r="I284" s="144"/>
      <c r="J284" s="145">
        <f>ROUND($I$284*$H$284,2)</f>
        <v>0</v>
      </c>
      <c r="K284" s="141" t="s">
        <v>142</v>
      </c>
      <c r="L284" s="28"/>
      <c r="M284" s="146"/>
      <c r="N284" s="147" t="s">
        <v>45</v>
      </c>
      <c r="Q284" s="148">
        <v>0.27994</v>
      </c>
      <c r="R284" s="148">
        <f>$Q$284*$H$284</f>
        <v>326.44783190000004</v>
      </c>
      <c r="S284" s="148">
        <v>0</v>
      </c>
      <c r="T284" s="149">
        <f>$S$284*$H$284</f>
        <v>0</v>
      </c>
      <c r="AR284" s="95" t="s">
        <v>143</v>
      </c>
      <c r="AT284" s="95" t="s">
        <v>139</v>
      </c>
      <c r="AU284" s="95" t="s">
        <v>82</v>
      </c>
      <c r="AY284" s="7" t="s">
        <v>137</v>
      </c>
      <c r="BE284" s="150">
        <f>IF($N$284="základní",$J$284,0)</f>
        <v>0</v>
      </c>
      <c r="BF284" s="150">
        <f>IF($N$284="snížená",$J$284,0)</f>
        <v>0</v>
      </c>
      <c r="BG284" s="150">
        <f>IF($N$284="zákl. přenesená",$J$284,0)</f>
        <v>0</v>
      </c>
      <c r="BH284" s="150">
        <f>IF($N$284="sníž. přenesená",$J$284,0)</f>
        <v>0</v>
      </c>
      <c r="BI284" s="150">
        <f>IF($N$284="nulová",$J$284,0)</f>
        <v>0</v>
      </c>
      <c r="BJ284" s="95" t="s">
        <v>22</v>
      </c>
      <c r="BK284" s="150">
        <f>ROUND($I$284*$H$284,2)</f>
        <v>0</v>
      </c>
      <c r="BL284" s="95" t="s">
        <v>143</v>
      </c>
      <c r="BM284" s="95" t="s">
        <v>430</v>
      </c>
    </row>
    <row r="285" spans="2:47" s="7" customFormat="1" ht="16.5" customHeight="1">
      <c r="B285" s="28"/>
      <c r="D285" s="151" t="s">
        <v>145</v>
      </c>
      <c r="F285" s="152" t="s">
        <v>431</v>
      </c>
      <c r="L285" s="28"/>
      <c r="M285" s="153"/>
      <c r="T285" s="60"/>
      <c r="AT285" s="7" t="s">
        <v>145</v>
      </c>
      <c r="AU285" s="7" t="s">
        <v>82</v>
      </c>
    </row>
    <row r="286" spans="2:51" s="7" customFormat="1" ht="15.75" customHeight="1">
      <c r="B286" s="156"/>
      <c r="D286" s="154" t="s">
        <v>149</v>
      </c>
      <c r="E286" s="157"/>
      <c r="F286" s="158" t="s">
        <v>432</v>
      </c>
      <c r="H286" s="157"/>
      <c r="L286" s="156"/>
      <c r="M286" s="159"/>
      <c r="T286" s="160"/>
      <c r="AT286" s="157" t="s">
        <v>149</v>
      </c>
      <c r="AU286" s="157" t="s">
        <v>82</v>
      </c>
      <c r="AV286" s="157" t="s">
        <v>22</v>
      </c>
      <c r="AW286" s="157" t="s">
        <v>110</v>
      </c>
      <c r="AX286" s="157" t="s">
        <v>74</v>
      </c>
      <c r="AY286" s="157" t="s">
        <v>137</v>
      </c>
    </row>
    <row r="287" spans="2:51" s="7" customFormat="1" ht="15.75" customHeight="1">
      <c r="B287" s="161"/>
      <c r="D287" s="154" t="s">
        <v>149</v>
      </c>
      <c r="E287" s="162"/>
      <c r="F287" s="163" t="s">
        <v>407</v>
      </c>
      <c r="H287" s="164">
        <v>384.12</v>
      </c>
      <c r="L287" s="161"/>
      <c r="M287" s="165"/>
      <c r="T287" s="166"/>
      <c r="AT287" s="162" t="s">
        <v>149</v>
      </c>
      <c r="AU287" s="162" t="s">
        <v>82</v>
      </c>
      <c r="AV287" s="162" t="s">
        <v>82</v>
      </c>
      <c r="AW287" s="162" t="s">
        <v>110</v>
      </c>
      <c r="AX287" s="162" t="s">
        <v>74</v>
      </c>
      <c r="AY287" s="162" t="s">
        <v>137</v>
      </c>
    </row>
    <row r="288" spans="2:51" s="7" customFormat="1" ht="15.75" customHeight="1">
      <c r="B288" s="161"/>
      <c r="D288" s="154" t="s">
        <v>149</v>
      </c>
      <c r="E288" s="162"/>
      <c r="F288" s="163" t="s">
        <v>408</v>
      </c>
      <c r="H288" s="164">
        <v>59.4</v>
      </c>
      <c r="L288" s="161"/>
      <c r="M288" s="165"/>
      <c r="T288" s="166"/>
      <c r="AT288" s="162" t="s">
        <v>149</v>
      </c>
      <c r="AU288" s="162" t="s">
        <v>82</v>
      </c>
      <c r="AV288" s="162" t="s">
        <v>82</v>
      </c>
      <c r="AW288" s="162" t="s">
        <v>110</v>
      </c>
      <c r="AX288" s="162" t="s">
        <v>74</v>
      </c>
      <c r="AY288" s="162" t="s">
        <v>137</v>
      </c>
    </row>
    <row r="289" spans="2:51" s="7" customFormat="1" ht="15.75" customHeight="1">
      <c r="B289" s="161"/>
      <c r="D289" s="154" t="s">
        <v>149</v>
      </c>
      <c r="E289" s="162"/>
      <c r="F289" s="163" t="s">
        <v>409</v>
      </c>
      <c r="H289" s="164">
        <v>17.655</v>
      </c>
      <c r="L289" s="161"/>
      <c r="M289" s="165"/>
      <c r="T289" s="166"/>
      <c r="AT289" s="162" t="s">
        <v>149</v>
      </c>
      <c r="AU289" s="162" t="s">
        <v>82</v>
      </c>
      <c r="AV289" s="162" t="s">
        <v>82</v>
      </c>
      <c r="AW289" s="162" t="s">
        <v>110</v>
      </c>
      <c r="AX289" s="162" t="s">
        <v>74</v>
      </c>
      <c r="AY289" s="162" t="s">
        <v>137</v>
      </c>
    </row>
    <row r="290" spans="2:51" s="7" customFormat="1" ht="15.75" customHeight="1">
      <c r="B290" s="161"/>
      <c r="D290" s="154" t="s">
        <v>149</v>
      </c>
      <c r="E290" s="162"/>
      <c r="F290" s="163" t="s">
        <v>410</v>
      </c>
      <c r="H290" s="164">
        <v>20.025</v>
      </c>
      <c r="L290" s="161"/>
      <c r="M290" s="165"/>
      <c r="T290" s="166"/>
      <c r="AT290" s="162" t="s">
        <v>149</v>
      </c>
      <c r="AU290" s="162" t="s">
        <v>82</v>
      </c>
      <c r="AV290" s="162" t="s">
        <v>82</v>
      </c>
      <c r="AW290" s="162" t="s">
        <v>110</v>
      </c>
      <c r="AX290" s="162" t="s">
        <v>74</v>
      </c>
      <c r="AY290" s="162" t="s">
        <v>137</v>
      </c>
    </row>
    <row r="291" spans="2:51" s="7" customFormat="1" ht="15.75" customHeight="1">
      <c r="B291" s="161"/>
      <c r="D291" s="154" t="s">
        <v>149</v>
      </c>
      <c r="E291" s="162"/>
      <c r="F291" s="163" t="s">
        <v>411</v>
      </c>
      <c r="H291" s="164">
        <v>19.695</v>
      </c>
      <c r="L291" s="161"/>
      <c r="M291" s="165"/>
      <c r="T291" s="166"/>
      <c r="AT291" s="162" t="s">
        <v>149</v>
      </c>
      <c r="AU291" s="162" t="s">
        <v>82</v>
      </c>
      <c r="AV291" s="162" t="s">
        <v>82</v>
      </c>
      <c r="AW291" s="162" t="s">
        <v>110</v>
      </c>
      <c r="AX291" s="162" t="s">
        <v>74</v>
      </c>
      <c r="AY291" s="162" t="s">
        <v>137</v>
      </c>
    </row>
    <row r="292" spans="2:51" s="7" customFormat="1" ht="15.75" customHeight="1">
      <c r="B292" s="161"/>
      <c r="D292" s="154" t="s">
        <v>149</v>
      </c>
      <c r="E292" s="162"/>
      <c r="F292" s="163" t="s">
        <v>419</v>
      </c>
      <c r="H292" s="164">
        <v>29.2</v>
      </c>
      <c r="L292" s="161"/>
      <c r="M292" s="165"/>
      <c r="T292" s="166"/>
      <c r="AT292" s="162" t="s">
        <v>149</v>
      </c>
      <c r="AU292" s="162" t="s">
        <v>82</v>
      </c>
      <c r="AV292" s="162" t="s">
        <v>82</v>
      </c>
      <c r="AW292" s="162" t="s">
        <v>110</v>
      </c>
      <c r="AX292" s="162" t="s">
        <v>74</v>
      </c>
      <c r="AY292" s="162" t="s">
        <v>137</v>
      </c>
    </row>
    <row r="293" spans="2:51" s="7" customFormat="1" ht="15.75" customHeight="1">
      <c r="B293" s="161"/>
      <c r="D293" s="154" t="s">
        <v>149</v>
      </c>
      <c r="E293" s="162"/>
      <c r="F293" s="163" t="s">
        <v>433</v>
      </c>
      <c r="H293" s="164">
        <v>636.04</v>
      </c>
      <c r="L293" s="161"/>
      <c r="M293" s="165"/>
      <c r="T293" s="166"/>
      <c r="AT293" s="162" t="s">
        <v>149</v>
      </c>
      <c r="AU293" s="162" t="s">
        <v>82</v>
      </c>
      <c r="AV293" s="162" t="s">
        <v>82</v>
      </c>
      <c r="AW293" s="162" t="s">
        <v>110</v>
      </c>
      <c r="AX293" s="162" t="s">
        <v>74</v>
      </c>
      <c r="AY293" s="162" t="s">
        <v>137</v>
      </c>
    </row>
    <row r="294" spans="2:51" s="7" customFormat="1" ht="15.75" customHeight="1">
      <c r="B294" s="167"/>
      <c r="D294" s="154" t="s">
        <v>149</v>
      </c>
      <c r="E294" s="168"/>
      <c r="F294" s="169" t="s">
        <v>211</v>
      </c>
      <c r="H294" s="170">
        <v>1166.135</v>
      </c>
      <c r="L294" s="167"/>
      <c r="M294" s="171"/>
      <c r="T294" s="172"/>
      <c r="AT294" s="168" t="s">
        <v>149</v>
      </c>
      <c r="AU294" s="168" t="s">
        <v>82</v>
      </c>
      <c r="AV294" s="168" t="s">
        <v>143</v>
      </c>
      <c r="AW294" s="168" t="s">
        <v>110</v>
      </c>
      <c r="AX294" s="168" t="s">
        <v>22</v>
      </c>
      <c r="AY294" s="168" t="s">
        <v>137</v>
      </c>
    </row>
    <row r="295" spans="2:65" s="7" customFormat="1" ht="15.75" customHeight="1">
      <c r="B295" s="28"/>
      <c r="C295" s="139" t="s">
        <v>434</v>
      </c>
      <c r="D295" s="139" t="s">
        <v>139</v>
      </c>
      <c r="E295" s="140" t="s">
        <v>435</v>
      </c>
      <c r="F295" s="141" t="s">
        <v>436</v>
      </c>
      <c r="G295" s="142" t="s">
        <v>91</v>
      </c>
      <c r="H295" s="143">
        <v>233.7</v>
      </c>
      <c r="I295" s="144"/>
      <c r="J295" s="145">
        <f>ROUND($I$295*$H$295,2)</f>
        <v>0</v>
      </c>
      <c r="K295" s="141" t="s">
        <v>142</v>
      </c>
      <c r="L295" s="28"/>
      <c r="M295" s="146"/>
      <c r="N295" s="147" t="s">
        <v>45</v>
      </c>
      <c r="Q295" s="148">
        <v>0.3708</v>
      </c>
      <c r="R295" s="148">
        <f>$Q$295*$H$295</f>
        <v>86.65596</v>
      </c>
      <c r="S295" s="148">
        <v>0</v>
      </c>
      <c r="T295" s="149">
        <f>$S$295*$H$295</f>
        <v>0</v>
      </c>
      <c r="AR295" s="95" t="s">
        <v>143</v>
      </c>
      <c r="AT295" s="95" t="s">
        <v>139</v>
      </c>
      <c r="AU295" s="95" t="s">
        <v>82</v>
      </c>
      <c r="AY295" s="7" t="s">
        <v>137</v>
      </c>
      <c r="BE295" s="150">
        <f>IF($N$295="základní",$J$295,0)</f>
        <v>0</v>
      </c>
      <c r="BF295" s="150">
        <f>IF($N$295="snížená",$J$295,0)</f>
        <v>0</v>
      </c>
      <c r="BG295" s="150">
        <f>IF($N$295="zákl. přenesená",$J$295,0)</f>
        <v>0</v>
      </c>
      <c r="BH295" s="150">
        <f>IF($N$295="sníž. přenesená",$J$295,0)</f>
        <v>0</v>
      </c>
      <c r="BI295" s="150">
        <f>IF($N$295="nulová",$J$295,0)</f>
        <v>0</v>
      </c>
      <c r="BJ295" s="95" t="s">
        <v>22</v>
      </c>
      <c r="BK295" s="150">
        <f>ROUND($I$295*$H$295,2)</f>
        <v>0</v>
      </c>
      <c r="BL295" s="95" t="s">
        <v>143</v>
      </c>
      <c r="BM295" s="95" t="s">
        <v>437</v>
      </c>
    </row>
    <row r="296" spans="2:47" s="7" customFormat="1" ht="16.5" customHeight="1">
      <c r="B296" s="28"/>
      <c r="D296" s="151" t="s">
        <v>145</v>
      </c>
      <c r="F296" s="152" t="s">
        <v>438</v>
      </c>
      <c r="L296" s="28"/>
      <c r="M296" s="153"/>
      <c r="T296" s="60"/>
      <c r="AT296" s="7" t="s">
        <v>145</v>
      </c>
      <c r="AU296" s="7" t="s">
        <v>82</v>
      </c>
    </row>
    <row r="297" spans="2:51" s="7" customFormat="1" ht="15.75" customHeight="1">
      <c r="B297" s="156"/>
      <c r="D297" s="154" t="s">
        <v>149</v>
      </c>
      <c r="E297" s="157"/>
      <c r="F297" s="158" t="s">
        <v>405</v>
      </c>
      <c r="H297" s="157"/>
      <c r="L297" s="156"/>
      <c r="M297" s="159"/>
      <c r="T297" s="160"/>
      <c r="AT297" s="157" t="s">
        <v>149</v>
      </c>
      <c r="AU297" s="157" t="s">
        <v>82</v>
      </c>
      <c r="AV297" s="157" t="s">
        <v>22</v>
      </c>
      <c r="AW297" s="157" t="s">
        <v>110</v>
      </c>
      <c r="AX297" s="157" t="s">
        <v>74</v>
      </c>
      <c r="AY297" s="157" t="s">
        <v>137</v>
      </c>
    </row>
    <row r="298" spans="2:51" s="7" customFormat="1" ht="15.75" customHeight="1">
      <c r="B298" s="161"/>
      <c r="D298" s="154" t="s">
        <v>149</v>
      </c>
      <c r="E298" s="162"/>
      <c r="F298" s="163" t="s">
        <v>406</v>
      </c>
      <c r="H298" s="164">
        <v>233.7</v>
      </c>
      <c r="L298" s="161"/>
      <c r="M298" s="165"/>
      <c r="T298" s="166"/>
      <c r="AT298" s="162" t="s">
        <v>149</v>
      </c>
      <c r="AU298" s="162" t="s">
        <v>82</v>
      </c>
      <c r="AV298" s="162" t="s">
        <v>82</v>
      </c>
      <c r="AW298" s="162" t="s">
        <v>110</v>
      </c>
      <c r="AX298" s="162" t="s">
        <v>22</v>
      </c>
      <c r="AY298" s="162" t="s">
        <v>137</v>
      </c>
    </row>
    <row r="299" spans="2:65" s="7" customFormat="1" ht="15.75" customHeight="1">
      <c r="B299" s="28"/>
      <c r="C299" s="139" t="s">
        <v>439</v>
      </c>
      <c r="D299" s="139" t="s">
        <v>139</v>
      </c>
      <c r="E299" s="140" t="s">
        <v>440</v>
      </c>
      <c r="F299" s="141" t="s">
        <v>441</v>
      </c>
      <c r="G299" s="142" t="s">
        <v>91</v>
      </c>
      <c r="H299" s="143">
        <v>249.6</v>
      </c>
      <c r="I299" s="144"/>
      <c r="J299" s="145">
        <f>ROUND($I$299*$H$299,2)</f>
        <v>0</v>
      </c>
      <c r="K299" s="141" t="s">
        <v>142</v>
      </c>
      <c r="L299" s="28"/>
      <c r="M299" s="146"/>
      <c r="N299" s="147" t="s">
        <v>45</v>
      </c>
      <c r="Q299" s="148">
        <v>0.00061</v>
      </c>
      <c r="R299" s="148">
        <f>$Q$299*$H$299</f>
        <v>0.152256</v>
      </c>
      <c r="S299" s="148">
        <v>0</v>
      </c>
      <c r="T299" s="149">
        <f>$S$299*$H$299</f>
        <v>0</v>
      </c>
      <c r="AR299" s="95" t="s">
        <v>143</v>
      </c>
      <c r="AT299" s="95" t="s">
        <v>139</v>
      </c>
      <c r="AU299" s="95" t="s">
        <v>82</v>
      </c>
      <c r="AY299" s="7" t="s">
        <v>137</v>
      </c>
      <c r="BE299" s="150">
        <f>IF($N$299="základní",$J$299,0)</f>
        <v>0</v>
      </c>
      <c r="BF299" s="150">
        <f>IF($N$299="snížená",$J$299,0)</f>
        <v>0</v>
      </c>
      <c r="BG299" s="150">
        <f>IF($N$299="zákl. přenesená",$J$299,0)</f>
        <v>0</v>
      </c>
      <c r="BH299" s="150">
        <f>IF($N$299="sníž. přenesená",$J$299,0)</f>
        <v>0</v>
      </c>
      <c r="BI299" s="150">
        <f>IF($N$299="nulová",$J$299,0)</f>
        <v>0</v>
      </c>
      <c r="BJ299" s="95" t="s">
        <v>22</v>
      </c>
      <c r="BK299" s="150">
        <f>ROUND($I$299*$H$299,2)</f>
        <v>0</v>
      </c>
      <c r="BL299" s="95" t="s">
        <v>143</v>
      </c>
      <c r="BM299" s="95" t="s">
        <v>442</v>
      </c>
    </row>
    <row r="300" spans="2:47" s="7" customFormat="1" ht="16.5" customHeight="1">
      <c r="B300" s="28"/>
      <c r="D300" s="151" t="s">
        <v>145</v>
      </c>
      <c r="F300" s="152" t="s">
        <v>443</v>
      </c>
      <c r="L300" s="28"/>
      <c r="M300" s="153"/>
      <c r="T300" s="60"/>
      <c r="AT300" s="7" t="s">
        <v>145</v>
      </c>
      <c r="AU300" s="7" t="s">
        <v>82</v>
      </c>
    </row>
    <row r="301" spans="2:51" s="7" customFormat="1" ht="15.75" customHeight="1">
      <c r="B301" s="161"/>
      <c r="D301" s="154" t="s">
        <v>149</v>
      </c>
      <c r="E301" s="162"/>
      <c r="F301" s="163" t="s">
        <v>444</v>
      </c>
      <c r="H301" s="164">
        <v>249.6</v>
      </c>
      <c r="L301" s="161"/>
      <c r="M301" s="165"/>
      <c r="T301" s="166"/>
      <c r="AT301" s="162" t="s">
        <v>149</v>
      </c>
      <c r="AU301" s="162" t="s">
        <v>82</v>
      </c>
      <c r="AV301" s="162" t="s">
        <v>82</v>
      </c>
      <c r="AW301" s="162" t="s">
        <v>110</v>
      </c>
      <c r="AX301" s="162" t="s">
        <v>22</v>
      </c>
      <c r="AY301" s="162" t="s">
        <v>137</v>
      </c>
    </row>
    <row r="302" spans="2:65" s="7" customFormat="1" ht="15.75" customHeight="1">
      <c r="B302" s="28"/>
      <c r="C302" s="139" t="s">
        <v>445</v>
      </c>
      <c r="D302" s="139" t="s">
        <v>139</v>
      </c>
      <c r="E302" s="140" t="s">
        <v>446</v>
      </c>
      <c r="F302" s="141" t="s">
        <v>447</v>
      </c>
      <c r="G302" s="142" t="s">
        <v>91</v>
      </c>
      <c r="H302" s="143">
        <v>249.6</v>
      </c>
      <c r="I302" s="144"/>
      <c r="J302" s="145">
        <f>ROUND($I$302*$H$302,2)</f>
        <v>0</v>
      </c>
      <c r="K302" s="141" t="s">
        <v>142</v>
      </c>
      <c r="L302" s="28"/>
      <c r="M302" s="146"/>
      <c r="N302" s="147" t="s">
        <v>45</v>
      </c>
      <c r="Q302" s="148">
        <v>0.10373</v>
      </c>
      <c r="R302" s="148">
        <f>$Q$302*$H$302</f>
        <v>25.891008</v>
      </c>
      <c r="S302" s="148">
        <v>0</v>
      </c>
      <c r="T302" s="149">
        <f>$S$302*$H$302</f>
        <v>0</v>
      </c>
      <c r="AR302" s="95" t="s">
        <v>143</v>
      </c>
      <c r="AT302" s="95" t="s">
        <v>139</v>
      </c>
      <c r="AU302" s="95" t="s">
        <v>82</v>
      </c>
      <c r="AY302" s="7" t="s">
        <v>137</v>
      </c>
      <c r="BE302" s="150">
        <f>IF($N$302="základní",$J$302,0)</f>
        <v>0</v>
      </c>
      <c r="BF302" s="150">
        <f>IF($N$302="snížená",$J$302,0)</f>
        <v>0</v>
      </c>
      <c r="BG302" s="150">
        <f>IF($N$302="zákl. přenesená",$J$302,0)</f>
        <v>0</v>
      </c>
      <c r="BH302" s="150">
        <f>IF($N$302="sníž. přenesená",$J$302,0)</f>
        <v>0</v>
      </c>
      <c r="BI302" s="150">
        <f>IF($N$302="nulová",$J$302,0)</f>
        <v>0</v>
      </c>
      <c r="BJ302" s="95" t="s">
        <v>22</v>
      </c>
      <c r="BK302" s="150">
        <f>ROUND($I$302*$H$302,2)</f>
        <v>0</v>
      </c>
      <c r="BL302" s="95" t="s">
        <v>143</v>
      </c>
      <c r="BM302" s="95" t="s">
        <v>448</v>
      </c>
    </row>
    <row r="303" spans="2:47" s="7" customFormat="1" ht="27" customHeight="1">
      <c r="B303" s="28"/>
      <c r="D303" s="151" t="s">
        <v>145</v>
      </c>
      <c r="F303" s="152" t="s">
        <v>449</v>
      </c>
      <c r="L303" s="28"/>
      <c r="M303" s="153"/>
      <c r="T303" s="60"/>
      <c r="AT303" s="7" t="s">
        <v>145</v>
      </c>
      <c r="AU303" s="7" t="s">
        <v>82</v>
      </c>
    </row>
    <row r="304" spans="2:47" s="7" customFormat="1" ht="30.75" customHeight="1">
      <c r="B304" s="28"/>
      <c r="D304" s="154" t="s">
        <v>147</v>
      </c>
      <c r="F304" s="155" t="s">
        <v>450</v>
      </c>
      <c r="L304" s="28"/>
      <c r="M304" s="153"/>
      <c r="T304" s="60"/>
      <c r="AT304" s="7" t="s">
        <v>147</v>
      </c>
      <c r="AU304" s="7" t="s">
        <v>82</v>
      </c>
    </row>
    <row r="305" spans="2:51" s="7" customFormat="1" ht="15.75" customHeight="1">
      <c r="B305" s="161"/>
      <c r="D305" s="154" t="s">
        <v>149</v>
      </c>
      <c r="E305" s="162"/>
      <c r="F305" s="163" t="s">
        <v>444</v>
      </c>
      <c r="H305" s="164">
        <v>249.6</v>
      </c>
      <c r="L305" s="161"/>
      <c r="M305" s="165"/>
      <c r="T305" s="166"/>
      <c r="AT305" s="162" t="s">
        <v>149</v>
      </c>
      <c r="AU305" s="162" t="s">
        <v>82</v>
      </c>
      <c r="AV305" s="162" t="s">
        <v>82</v>
      </c>
      <c r="AW305" s="162" t="s">
        <v>110</v>
      </c>
      <c r="AX305" s="162" t="s">
        <v>22</v>
      </c>
      <c r="AY305" s="162" t="s">
        <v>137</v>
      </c>
    </row>
    <row r="306" spans="2:65" s="7" customFormat="1" ht="15.75" customHeight="1">
      <c r="B306" s="28"/>
      <c r="C306" s="139" t="s">
        <v>451</v>
      </c>
      <c r="D306" s="139" t="s">
        <v>139</v>
      </c>
      <c r="E306" s="140" t="s">
        <v>452</v>
      </c>
      <c r="F306" s="141" t="s">
        <v>453</v>
      </c>
      <c r="G306" s="142" t="s">
        <v>91</v>
      </c>
      <c r="H306" s="143">
        <v>249.6</v>
      </c>
      <c r="I306" s="144"/>
      <c r="J306" s="145">
        <f>ROUND($I$306*$H$306,2)</f>
        <v>0</v>
      </c>
      <c r="K306" s="141" t="s">
        <v>142</v>
      </c>
      <c r="L306" s="28"/>
      <c r="M306" s="146"/>
      <c r="N306" s="147" t="s">
        <v>45</v>
      </c>
      <c r="Q306" s="148">
        <v>0.18152</v>
      </c>
      <c r="R306" s="148">
        <f>$Q$306*$H$306</f>
        <v>45.30739199999999</v>
      </c>
      <c r="S306" s="148">
        <v>0</v>
      </c>
      <c r="T306" s="149">
        <f>$S$306*$H$306</f>
        <v>0</v>
      </c>
      <c r="AR306" s="95" t="s">
        <v>143</v>
      </c>
      <c r="AT306" s="95" t="s">
        <v>139</v>
      </c>
      <c r="AU306" s="95" t="s">
        <v>82</v>
      </c>
      <c r="AY306" s="7" t="s">
        <v>137</v>
      </c>
      <c r="BE306" s="150">
        <f>IF($N$306="základní",$J$306,0)</f>
        <v>0</v>
      </c>
      <c r="BF306" s="150">
        <f>IF($N$306="snížená",$J$306,0)</f>
        <v>0</v>
      </c>
      <c r="BG306" s="150">
        <f>IF($N$306="zákl. přenesená",$J$306,0)</f>
        <v>0</v>
      </c>
      <c r="BH306" s="150">
        <f>IF($N$306="sníž. přenesená",$J$306,0)</f>
        <v>0</v>
      </c>
      <c r="BI306" s="150">
        <f>IF($N$306="nulová",$J$306,0)</f>
        <v>0</v>
      </c>
      <c r="BJ306" s="95" t="s">
        <v>22</v>
      </c>
      <c r="BK306" s="150">
        <f>ROUND($I$306*$H$306,2)</f>
        <v>0</v>
      </c>
      <c r="BL306" s="95" t="s">
        <v>143</v>
      </c>
      <c r="BM306" s="95" t="s">
        <v>454</v>
      </c>
    </row>
    <row r="307" spans="2:47" s="7" customFormat="1" ht="27" customHeight="1">
      <c r="B307" s="28"/>
      <c r="D307" s="151" t="s">
        <v>145</v>
      </c>
      <c r="F307" s="152" t="s">
        <v>455</v>
      </c>
      <c r="L307" s="28"/>
      <c r="M307" s="153"/>
      <c r="T307" s="60"/>
      <c r="AT307" s="7" t="s">
        <v>145</v>
      </c>
      <c r="AU307" s="7" t="s">
        <v>82</v>
      </c>
    </row>
    <row r="308" spans="2:47" s="7" customFormat="1" ht="30.75" customHeight="1">
      <c r="B308" s="28"/>
      <c r="D308" s="154" t="s">
        <v>147</v>
      </c>
      <c r="F308" s="155" t="s">
        <v>456</v>
      </c>
      <c r="L308" s="28"/>
      <c r="M308" s="153"/>
      <c r="T308" s="60"/>
      <c r="AT308" s="7" t="s">
        <v>147</v>
      </c>
      <c r="AU308" s="7" t="s">
        <v>82</v>
      </c>
    </row>
    <row r="309" spans="2:51" s="7" customFormat="1" ht="15.75" customHeight="1">
      <c r="B309" s="161"/>
      <c r="D309" s="154" t="s">
        <v>149</v>
      </c>
      <c r="E309" s="162"/>
      <c r="F309" s="163" t="s">
        <v>444</v>
      </c>
      <c r="H309" s="164">
        <v>249.6</v>
      </c>
      <c r="L309" s="161"/>
      <c r="M309" s="165"/>
      <c r="T309" s="166"/>
      <c r="AT309" s="162" t="s">
        <v>149</v>
      </c>
      <c r="AU309" s="162" t="s">
        <v>82</v>
      </c>
      <c r="AV309" s="162" t="s">
        <v>82</v>
      </c>
      <c r="AW309" s="162" t="s">
        <v>110</v>
      </c>
      <c r="AX309" s="162" t="s">
        <v>22</v>
      </c>
      <c r="AY309" s="162" t="s">
        <v>137</v>
      </c>
    </row>
    <row r="310" spans="2:65" s="7" customFormat="1" ht="15.75" customHeight="1">
      <c r="B310" s="28"/>
      <c r="C310" s="139" t="s">
        <v>457</v>
      </c>
      <c r="D310" s="139" t="s">
        <v>139</v>
      </c>
      <c r="E310" s="140" t="s">
        <v>458</v>
      </c>
      <c r="F310" s="141" t="s">
        <v>459</v>
      </c>
      <c r="G310" s="142" t="s">
        <v>91</v>
      </c>
      <c r="H310" s="143">
        <v>39.28</v>
      </c>
      <c r="I310" s="144"/>
      <c r="J310" s="145">
        <f>ROUND($I$310*$H$310,2)</f>
        <v>0</v>
      </c>
      <c r="K310" s="141" t="s">
        <v>142</v>
      </c>
      <c r="L310" s="28"/>
      <c r="M310" s="146"/>
      <c r="N310" s="147" t="s">
        <v>45</v>
      </c>
      <c r="Q310" s="148">
        <v>0.0835</v>
      </c>
      <c r="R310" s="148">
        <f>$Q$310*$H$310</f>
        <v>3.2798800000000004</v>
      </c>
      <c r="S310" s="148">
        <v>0</v>
      </c>
      <c r="T310" s="149">
        <f>$S$310*$H$310</f>
        <v>0</v>
      </c>
      <c r="AR310" s="95" t="s">
        <v>143</v>
      </c>
      <c r="AT310" s="95" t="s">
        <v>139</v>
      </c>
      <c r="AU310" s="95" t="s">
        <v>82</v>
      </c>
      <c r="AY310" s="7" t="s">
        <v>137</v>
      </c>
      <c r="BE310" s="150">
        <f>IF($N$310="základní",$J$310,0)</f>
        <v>0</v>
      </c>
      <c r="BF310" s="150">
        <f>IF($N$310="snížená",$J$310,0)</f>
        <v>0</v>
      </c>
      <c r="BG310" s="150">
        <f>IF($N$310="zákl. přenesená",$J$310,0)</f>
        <v>0</v>
      </c>
      <c r="BH310" s="150">
        <f>IF($N$310="sníž. přenesená",$J$310,0)</f>
        <v>0</v>
      </c>
      <c r="BI310" s="150">
        <f>IF($N$310="nulová",$J$310,0)</f>
        <v>0</v>
      </c>
      <c r="BJ310" s="95" t="s">
        <v>22</v>
      </c>
      <c r="BK310" s="150">
        <f>ROUND($I$310*$H$310,2)</f>
        <v>0</v>
      </c>
      <c r="BL310" s="95" t="s">
        <v>143</v>
      </c>
      <c r="BM310" s="95" t="s">
        <v>460</v>
      </c>
    </row>
    <row r="311" spans="2:47" s="7" customFormat="1" ht="16.5" customHeight="1">
      <c r="B311" s="28"/>
      <c r="D311" s="151" t="s">
        <v>145</v>
      </c>
      <c r="F311" s="152" t="s">
        <v>461</v>
      </c>
      <c r="L311" s="28"/>
      <c r="M311" s="153"/>
      <c r="T311" s="60"/>
      <c r="AT311" s="7" t="s">
        <v>145</v>
      </c>
      <c r="AU311" s="7" t="s">
        <v>82</v>
      </c>
    </row>
    <row r="312" spans="2:47" s="7" customFormat="1" ht="57.75" customHeight="1">
      <c r="B312" s="28"/>
      <c r="D312" s="154" t="s">
        <v>147</v>
      </c>
      <c r="F312" s="155" t="s">
        <v>462</v>
      </c>
      <c r="L312" s="28"/>
      <c r="M312" s="153"/>
      <c r="T312" s="60"/>
      <c r="AT312" s="7" t="s">
        <v>147</v>
      </c>
      <c r="AU312" s="7" t="s">
        <v>82</v>
      </c>
    </row>
    <row r="313" spans="2:51" s="7" customFormat="1" ht="15.75" customHeight="1">
      <c r="B313" s="156"/>
      <c r="D313" s="154" t="s">
        <v>149</v>
      </c>
      <c r="E313" s="157"/>
      <c r="F313" s="158" t="s">
        <v>463</v>
      </c>
      <c r="H313" s="157"/>
      <c r="L313" s="156"/>
      <c r="M313" s="159"/>
      <c r="T313" s="160"/>
      <c r="AT313" s="157" t="s">
        <v>149</v>
      </c>
      <c r="AU313" s="157" t="s">
        <v>82</v>
      </c>
      <c r="AV313" s="157" t="s">
        <v>22</v>
      </c>
      <c r="AW313" s="157" t="s">
        <v>110</v>
      </c>
      <c r="AX313" s="157" t="s">
        <v>74</v>
      </c>
      <c r="AY313" s="157" t="s">
        <v>137</v>
      </c>
    </row>
    <row r="314" spans="2:51" s="7" customFormat="1" ht="15.75" customHeight="1">
      <c r="B314" s="161"/>
      <c r="D314" s="154" t="s">
        <v>149</v>
      </c>
      <c r="E314" s="162"/>
      <c r="F314" s="163" t="s">
        <v>426</v>
      </c>
      <c r="H314" s="164">
        <v>39.28</v>
      </c>
      <c r="L314" s="161"/>
      <c r="M314" s="165"/>
      <c r="T314" s="166"/>
      <c r="AT314" s="162" t="s">
        <v>149</v>
      </c>
      <c r="AU314" s="162" t="s">
        <v>82</v>
      </c>
      <c r="AV314" s="162" t="s">
        <v>82</v>
      </c>
      <c r="AW314" s="162" t="s">
        <v>110</v>
      </c>
      <c r="AX314" s="162" t="s">
        <v>22</v>
      </c>
      <c r="AY314" s="162" t="s">
        <v>137</v>
      </c>
    </row>
    <row r="315" spans="2:65" s="7" customFormat="1" ht="15.75" customHeight="1">
      <c r="B315" s="28"/>
      <c r="C315" s="173" t="s">
        <v>464</v>
      </c>
      <c r="D315" s="173" t="s">
        <v>302</v>
      </c>
      <c r="E315" s="174" t="s">
        <v>465</v>
      </c>
      <c r="F315" s="175" t="s">
        <v>466</v>
      </c>
      <c r="G315" s="176" t="s">
        <v>160</v>
      </c>
      <c r="H315" s="177">
        <v>12</v>
      </c>
      <c r="I315" s="178"/>
      <c r="J315" s="179">
        <f>ROUND($I$315*$H$315,2)</f>
        <v>0</v>
      </c>
      <c r="K315" s="175" t="s">
        <v>142</v>
      </c>
      <c r="L315" s="180"/>
      <c r="M315" s="181"/>
      <c r="N315" s="182" t="s">
        <v>45</v>
      </c>
      <c r="Q315" s="148">
        <v>1.119</v>
      </c>
      <c r="R315" s="148">
        <f>$Q$315*$H$315</f>
        <v>13.428</v>
      </c>
      <c r="S315" s="148">
        <v>0</v>
      </c>
      <c r="T315" s="149">
        <f>$S$315*$H$315</f>
        <v>0</v>
      </c>
      <c r="AR315" s="95" t="s">
        <v>213</v>
      </c>
      <c r="AT315" s="95" t="s">
        <v>302</v>
      </c>
      <c r="AU315" s="95" t="s">
        <v>82</v>
      </c>
      <c r="AY315" s="7" t="s">
        <v>137</v>
      </c>
      <c r="BE315" s="150">
        <f>IF($N$315="základní",$J$315,0)</f>
        <v>0</v>
      </c>
      <c r="BF315" s="150">
        <f>IF($N$315="snížená",$J$315,0)</f>
        <v>0</v>
      </c>
      <c r="BG315" s="150">
        <f>IF($N$315="zákl. přenesená",$J$315,0)</f>
        <v>0</v>
      </c>
      <c r="BH315" s="150">
        <f>IF($N$315="sníž. přenesená",$J$315,0)</f>
        <v>0</v>
      </c>
      <c r="BI315" s="150">
        <f>IF($N$315="nulová",$J$315,0)</f>
        <v>0</v>
      </c>
      <c r="BJ315" s="95" t="s">
        <v>22</v>
      </c>
      <c r="BK315" s="150">
        <f>ROUND($I$315*$H$315,2)</f>
        <v>0</v>
      </c>
      <c r="BL315" s="95" t="s">
        <v>143</v>
      </c>
      <c r="BM315" s="95" t="s">
        <v>467</v>
      </c>
    </row>
    <row r="316" spans="2:47" s="7" customFormat="1" ht="16.5" customHeight="1">
      <c r="B316" s="28"/>
      <c r="D316" s="151" t="s">
        <v>145</v>
      </c>
      <c r="F316" s="152" t="s">
        <v>468</v>
      </c>
      <c r="L316" s="28"/>
      <c r="M316" s="153"/>
      <c r="T316" s="60"/>
      <c r="AT316" s="7" t="s">
        <v>145</v>
      </c>
      <c r="AU316" s="7" t="s">
        <v>82</v>
      </c>
    </row>
    <row r="317" spans="2:51" s="7" customFormat="1" ht="15.75" customHeight="1">
      <c r="B317" s="161"/>
      <c r="D317" s="154" t="s">
        <v>149</v>
      </c>
      <c r="E317" s="162"/>
      <c r="F317" s="163" t="s">
        <v>179</v>
      </c>
      <c r="H317" s="164">
        <v>12</v>
      </c>
      <c r="L317" s="161"/>
      <c r="M317" s="165"/>
      <c r="T317" s="166"/>
      <c r="AT317" s="162" t="s">
        <v>149</v>
      </c>
      <c r="AU317" s="162" t="s">
        <v>82</v>
      </c>
      <c r="AV317" s="162" t="s">
        <v>82</v>
      </c>
      <c r="AW317" s="162" t="s">
        <v>110</v>
      </c>
      <c r="AX317" s="162" t="s">
        <v>22</v>
      </c>
      <c r="AY317" s="162" t="s">
        <v>137</v>
      </c>
    </row>
    <row r="318" spans="2:65" s="7" customFormat="1" ht="15.75" customHeight="1">
      <c r="B318" s="28"/>
      <c r="C318" s="139" t="s">
        <v>469</v>
      </c>
      <c r="D318" s="139" t="s">
        <v>139</v>
      </c>
      <c r="E318" s="140" t="s">
        <v>470</v>
      </c>
      <c r="F318" s="141" t="s">
        <v>471</v>
      </c>
      <c r="G318" s="142" t="s">
        <v>91</v>
      </c>
      <c r="H318" s="143">
        <v>510.913</v>
      </c>
      <c r="I318" s="144"/>
      <c r="J318" s="145">
        <f>ROUND($I$318*$H$318,2)</f>
        <v>0</v>
      </c>
      <c r="K318" s="141" t="s">
        <v>142</v>
      </c>
      <c r="L318" s="28"/>
      <c r="M318" s="146"/>
      <c r="N318" s="147" t="s">
        <v>45</v>
      </c>
      <c r="Q318" s="148">
        <v>0.08425</v>
      </c>
      <c r="R318" s="148">
        <f>$Q$318*$H$318</f>
        <v>43.04442025</v>
      </c>
      <c r="S318" s="148">
        <v>0</v>
      </c>
      <c r="T318" s="149">
        <f>$S$318*$H$318</f>
        <v>0</v>
      </c>
      <c r="AR318" s="95" t="s">
        <v>143</v>
      </c>
      <c r="AT318" s="95" t="s">
        <v>139</v>
      </c>
      <c r="AU318" s="95" t="s">
        <v>82</v>
      </c>
      <c r="AY318" s="7" t="s">
        <v>137</v>
      </c>
      <c r="BE318" s="150">
        <f>IF($N$318="základní",$J$318,0)</f>
        <v>0</v>
      </c>
      <c r="BF318" s="150">
        <f>IF($N$318="snížená",$J$318,0)</f>
        <v>0</v>
      </c>
      <c r="BG318" s="150">
        <f>IF($N$318="zákl. přenesená",$J$318,0)</f>
        <v>0</v>
      </c>
      <c r="BH318" s="150">
        <f>IF($N$318="sníž. přenesená",$J$318,0)</f>
        <v>0</v>
      </c>
      <c r="BI318" s="150">
        <f>IF($N$318="nulová",$J$318,0)</f>
        <v>0</v>
      </c>
      <c r="BJ318" s="95" t="s">
        <v>22</v>
      </c>
      <c r="BK318" s="150">
        <f>ROUND($I$318*$H$318,2)</f>
        <v>0</v>
      </c>
      <c r="BL318" s="95" t="s">
        <v>143</v>
      </c>
      <c r="BM318" s="95" t="s">
        <v>472</v>
      </c>
    </row>
    <row r="319" spans="2:47" s="7" customFormat="1" ht="38.25" customHeight="1">
      <c r="B319" s="28"/>
      <c r="D319" s="151" t="s">
        <v>145</v>
      </c>
      <c r="F319" s="152" t="s">
        <v>473</v>
      </c>
      <c r="L319" s="28"/>
      <c r="M319" s="153"/>
      <c r="T319" s="60"/>
      <c r="AT319" s="7" t="s">
        <v>145</v>
      </c>
      <c r="AU319" s="7" t="s">
        <v>82</v>
      </c>
    </row>
    <row r="320" spans="2:47" s="7" customFormat="1" ht="98.25" customHeight="1">
      <c r="B320" s="28"/>
      <c r="D320" s="154" t="s">
        <v>147</v>
      </c>
      <c r="F320" s="155" t="s">
        <v>474</v>
      </c>
      <c r="L320" s="28"/>
      <c r="M320" s="153"/>
      <c r="T320" s="60"/>
      <c r="AT320" s="7" t="s">
        <v>147</v>
      </c>
      <c r="AU320" s="7" t="s">
        <v>82</v>
      </c>
    </row>
    <row r="321" spans="2:51" s="7" customFormat="1" ht="15.75" customHeight="1">
      <c r="B321" s="156"/>
      <c r="D321" s="154" t="s">
        <v>149</v>
      </c>
      <c r="E321" s="157"/>
      <c r="F321" s="158" t="s">
        <v>475</v>
      </c>
      <c r="H321" s="157"/>
      <c r="L321" s="156"/>
      <c r="M321" s="159"/>
      <c r="T321" s="160"/>
      <c r="AT321" s="157" t="s">
        <v>149</v>
      </c>
      <c r="AU321" s="157" t="s">
        <v>82</v>
      </c>
      <c r="AV321" s="157" t="s">
        <v>22</v>
      </c>
      <c r="AW321" s="157" t="s">
        <v>110</v>
      </c>
      <c r="AX321" s="157" t="s">
        <v>74</v>
      </c>
      <c r="AY321" s="157" t="s">
        <v>137</v>
      </c>
    </row>
    <row r="322" spans="2:51" s="7" customFormat="1" ht="15.75" customHeight="1">
      <c r="B322" s="156"/>
      <c r="D322" s="154" t="s">
        <v>149</v>
      </c>
      <c r="E322" s="157"/>
      <c r="F322" s="158" t="s">
        <v>476</v>
      </c>
      <c r="H322" s="157"/>
      <c r="L322" s="156"/>
      <c r="M322" s="159"/>
      <c r="T322" s="160"/>
      <c r="AT322" s="157" t="s">
        <v>149</v>
      </c>
      <c r="AU322" s="157" t="s">
        <v>82</v>
      </c>
      <c r="AV322" s="157" t="s">
        <v>22</v>
      </c>
      <c r="AW322" s="157" t="s">
        <v>110</v>
      </c>
      <c r="AX322" s="157" t="s">
        <v>74</v>
      </c>
      <c r="AY322" s="157" t="s">
        <v>137</v>
      </c>
    </row>
    <row r="323" spans="2:51" s="7" customFormat="1" ht="15.75" customHeight="1">
      <c r="B323" s="161"/>
      <c r="D323" s="154" t="s">
        <v>149</v>
      </c>
      <c r="E323" s="162"/>
      <c r="F323" s="163" t="s">
        <v>407</v>
      </c>
      <c r="H323" s="164">
        <v>384.12</v>
      </c>
      <c r="L323" s="161"/>
      <c r="M323" s="165"/>
      <c r="T323" s="166"/>
      <c r="AT323" s="162" t="s">
        <v>149</v>
      </c>
      <c r="AU323" s="162" t="s">
        <v>82</v>
      </c>
      <c r="AV323" s="162" t="s">
        <v>82</v>
      </c>
      <c r="AW323" s="162" t="s">
        <v>110</v>
      </c>
      <c r="AX323" s="162" t="s">
        <v>74</v>
      </c>
      <c r="AY323" s="162" t="s">
        <v>137</v>
      </c>
    </row>
    <row r="324" spans="2:51" s="7" customFormat="1" ht="15.75" customHeight="1">
      <c r="B324" s="161"/>
      <c r="D324" s="154" t="s">
        <v>149</v>
      </c>
      <c r="E324" s="162"/>
      <c r="F324" s="163" t="s">
        <v>408</v>
      </c>
      <c r="H324" s="164">
        <v>59.4</v>
      </c>
      <c r="L324" s="161"/>
      <c r="M324" s="165"/>
      <c r="T324" s="166"/>
      <c r="AT324" s="162" t="s">
        <v>149</v>
      </c>
      <c r="AU324" s="162" t="s">
        <v>82</v>
      </c>
      <c r="AV324" s="162" t="s">
        <v>82</v>
      </c>
      <c r="AW324" s="162" t="s">
        <v>110</v>
      </c>
      <c r="AX324" s="162" t="s">
        <v>74</v>
      </c>
      <c r="AY324" s="162" t="s">
        <v>137</v>
      </c>
    </row>
    <row r="325" spans="2:51" s="7" customFormat="1" ht="15.75" customHeight="1">
      <c r="B325" s="161"/>
      <c r="D325" s="154" t="s">
        <v>149</v>
      </c>
      <c r="E325" s="162"/>
      <c r="F325" s="163" t="s">
        <v>409</v>
      </c>
      <c r="H325" s="164">
        <v>17.655</v>
      </c>
      <c r="L325" s="161"/>
      <c r="M325" s="165"/>
      <c r="T325" s="166"/>
      <c r="AT325" s="162" t="s">
        <v>149</v>
      </c>
      <c r="AU325" s="162" t="s">
        <v>82</v>
      </c>
      <c r="AV325" s="162" t="s">
        <v>82</v>
      </c>
      <c r="AW325" s="162" t="s">
        <v>110</v>
      </c>
      <c r="AX325" s="162" t="s">
        <v>74</v>
      </c>
      <c r="AY325" s="162" t="s">
        <v>137</v>
      </c>
    </row>
    <row r="326" spans="2:51" s="7" customFormat="1" ht="15.75" customHeight="1">
      <c r="B326" s="161"/>
      <c r="D326" s="154" t="s">
        <v>149</v>
      </c>
      <c r="E326" s="162"/>
      <c r="F326" s="163" t="s">
        <v>410</v>
      </c>
      <c r="H326" s="164">
        <v>20.025</v>
      </c>
      <c r="L326" s="161"/>
      <c r="M326" s="165"/>
      <c r="T326" s="166"/>
      <c r="AT326" s="162" t="s">
        <v>149</v>
      </c>
      <c r="AU326" s="162" t="s">
        <v>82</v>
      </c>
      <c r="AV326" s="162" t="s">
        <v>82</v>
      </c>
      <c r="AW326" s="162" t="s">
        <v>110</v>
      </c>
      <c r="AX326" s="162" t="s">
        <v>74</v>
      </c>
      <c r="AY326" s="162" t="s">
        <v>137</v>
      </c>
    </row>
    <row r="327" spans="2:51" s="7" customFormat="1" ht="15.75" customHeight="1">
      <c r="B327" s="161"/>
      <c r="D327" s="154" t="s">
        <v>149</v>
      </c>
      <c r="E327" s="162"/>
      <c r="F327" s="163" t="s">
        <v>411</v>
      </c>
      <c r="H327" s="164">
        <v>19.695</v>
      </c>
      <c r="L327" s="161"/>
      <c r="M327" s="165"/>
      <c r="T327" s="166"/>
      <c r="AT327" s="162" t="s">
        <v>149</v>
      </c>
      <c r="AU327" s="162" t="s">
        <v>82</v>
      </c>
      <c r="AV327" s="162" t="s">
        <v>82</v>
      </c>
      <c r="AW327" s="162" t="s">
        <v>110</v>
      </c>
      <c r="AX327" s="162" t="s">
        <v>74</v>
      </c>
      <c r="AY327" s="162" t="s">
        <v>137</v>
      </c>
    </row>
    <row r="328" spans="2:51" s="7" customFormat="1" ht="15.75" customHeight="1">
      <c r="B328" s="167"/>
      <c r="D328" s="154" t="s">
        <v>149</v>
      </c>
      <c r="E328" s="168"/>
      <c r="F328" s="169" t="s">
        <v>211</v>
      </c>
      <c r="H328" s="170">
        <v>500.895</v>
      </c>
      <c r="L328" s="167"/>
      <c r="M328" s="171"/>
      <c r="T328" s="172"/>
      <c r="AT328" s="168" t="s">
        <v>149</v>
      </c>
      <c r="AU328" s="168" t="s">
        <v>82</v>
      </c>
      <c r="AV328" s="168" t="s">
        <v>143</v>
      </c>
      <c r="AW328" s="168" t="s">
        <v>110</v>
      </c>
      <c r="AX328" s="168" t="s">
        <v>22</v>
      </c>
      <c r="AY328" s="168" t="s">
        <v>137</v>
      </c>
    </row>
    <row r="329" spans="2:51" s="7" customFormat="1" ht="15.75" customHeight="1">
      <c r="B329" s="161"/>
      <c r="D329" s="154" t="s">
        <v>149</v>
      </c>
      <c r="F329" s="163" t="s">
        <v>477</v>
      </c>
      <c r="H329" s="164">
        <v>510.913</v>
      </c>
      <c r="L329" s="161"/>
      <c r="M329" s="165"/>
      <c r="T329" s="166"/>
      <c r="AT329" s="162" t="s">
        <v>149</v>
      </c>
      <c r="AU329" s="162" t="s">
        <v>82</v>
      </c>
      <c r="AV329" s="162" t="s">
        <v>82</v>
      </c>
      <c r="AW329" s="162" t="s">
        <v>74</v>
      </c>
      <c r="AX329" s="162" t="s">
        <v>22</v>
      </c>
      <c r="AY329" s="162" t="s">
        <v>137</v>
      </c>
    </row>
    <row r="330" spans="2:65" s="7" customFormat="1" ht="15.75" customHeight="1">
      <c r="B330" s="28"/>
      <c r="C330" s="173" t="s">
        <v>478</v>
      </c>
      <c r="D330" s="173" t="s">
        <v>302</v>
      </c>
      <c r="E330" s="174" t="s">
        <v>479</v>
      </c>
      <c r="F330" s="175" t="s">
        <v>480</v>
      </c>
      <c r="G330" s="176" t="s">
        <v>91</v>
      </c>
      <c r="H330" s="177">
        <v>497.559</v>
      </c>
      <c r="I330" s="178"/>
      <c r="J330" s="179">
        <f>ROUND($I$330*$H$330,2)</f>
        <v>0</v>
      </c>
      <c r="K330" s="175" t="s">
        <v>142</v>
      </c>
      <c r="L330" s="180"/>
      <c r="M330" s="181"/>
      <c r="N330" s="182" t="s">
        <v>45</v>
      </c>
      <c r="Q330" s="148">
        <v>0.14</v>
      </c>
      <c r="R330" s="148">
        <f>$Q$330*$H$330</f>
        <v>69.65826000000001</v>
      </c>
      <c r="S330" s="148">
        <v>0</v>
      </c>
      <c r="T330" s="149">
        <f>$S$330*$H$330</f>
        <v>0</v>
      </c>
      <c r="AR330" s="95" t="s">
        <v>213</v>
      </c>
      <c r="AT330" s="95" t="s">
        <v>302</v>
      </c>
      <c r="AU330" s="95" t="s">
        <v>82</v>
      </c>
      <c r="AY330" s="7" t="s">
        <v>137</v>
      </c>
      <c r="BE330" s="150">
        <f>IF($N$330="základní",$J$330,0)</f>
        <v>0</v>
      </c>
      <c r="BF330" s="150">
        <f>IF($N$330="snížená",$J$330,0)</f>
        <v>0</v>
      </c>
      <c r="BG330" s="150">
        <f>IF($N$330="zákl. přenesená",$J$330,0)</f>
        <v>0</v>
      </c>
      <c r="BH330" s="150">
        <f>IF($N$330="sníž. přenesená",$J$330,0)</f>
        <v>0</v>
      </c>
      <c r="BI330" s="150">
        <f>IF($N$330="nulová",$J$330,0)</f>
        <v>0</v>
      </c>
      <c r="BJ330" s="95" t="s">
        <v>22</v>
      </c>
      <c r="BK330" s="150">
        <f>ROUND($I$330*$H$330,2)</f>
        <v>0</v>
      </c>
      <c r="BL330" s="95" t="s">
        <v>143</v>
      </c>
      <c r="BM330" s="95" t="s">
        <v>481</v>
      </c>
    </row>
    <row r="331" spans="2:47" s="7" customFormat="1" ht="16.5" customHeight="1">
      <c r="B331" s="28"/>
      <c r="D331" s="151" t="s">
        <v>145</v>
      </c>
      <c r="F331" s="152" t="s">
        <v>482</v>
      </c>
      <c r="L331" s="28"/>
      <c r="M331" s="153"/>
      <c r="T331" s="60"/>
      <c r="AT331" s="7" t="s">
        <v>145</v>
      </c>
      <c r="AU331" s="7" t="s">
        <v>82</v>
      </c>
    </row>
    <row r="332" spans="2:51" s="7" customFormat="1" ht="15.75" customHeight="1">
      <c r="B332" s="161"/>
      <c r="D332" s="154" t="s">
        <v>149</v>
      </c>
      <c r="E332" s="162"/>
      <c r="F332" s="163" t="s">
        <v>483</v>
      </c>
      <c r="H332" s="164">
        <v>497.559</v>
      </c>
      <c r="L332" s="161"/>
      <c r="M332" s="165"/>
      <c r="T332" s="166"/>
      <c r="AT332" s="162" t="s">
        <v>149</v>
      </c>
      <c r="AU332" s="162" t="s">
        <v>82</v>
      </c>
      <c r="AV332" s="162" t="s">
        <v>82</v>
      </c>
      <c r="AW332" s="162" t="s">
        <v>110</v>
      </c>
      <c r="AX332" s="162" t="s">
        <v>22</v>
      </c>
      <c r="AY332" s="162" t="s">
        <v>137</v>
      </c>
    </row>
    <row r="333" spans="2:65" s="7" customFormat="1" ht="15.75" customHeight="1">
      <c r="B333" s="28"/>
      <c r="C333" s="173" t="s">
        <v>151</v>
      </c>
      <c r="D333" s="173" t="s">
        <v>302</v>
      </c>
      <c r="E333" s="174" t="s">
        <v>484</v>
      </c>
      <c r="F333" s="175" t="s">
        <v>485</v>
      </c>
      <c r="G333" s="176" t="s">
        <v>91</v>
      </c>
      <c r="H333" s="177">
        <v>13.354</v>
      </c>
      <c r="I333" s="178"/>
      <c r="J333" s="179">
        <f>ROUND($I$333*$H$333,2)</f>
        <v>0</v>
      </c>
      <c r="K333" s="175" t="s">
        <v>142</v>
      </c>
      <c r="L333" s="180"/>
      <c r="M333" s="181"/>
      <c r="N333" s="182" t="s">
        <v>45</v>
      </c>
      <c r="Q333" s="148">
        <v>0.146</v>
      </c>
      <c r="R333" s="148">
        <f>$Q$333*$H$333</f>
        <v>1.9496839999999998</v>
      </c>
      <c r="S333" s="148">
        <v>0</v>
      </c>
      <c r="T333" s="149">
        <f>$S$333*$H$333</f>
        <v>0</v>
      </c>
      <c r="AR333" s="95" t="s">
        <v>213</v>
      </c>
      <c r="AT333" s="95" t="s">
        <v>302</v>
      </c>
      <c r="AU333" s="95" t="s">
        <v>82</v>
      </c>
      <c r="AY333" s="7" t="s">
        <v>137</v>
      </c>
      <c r="BE333" s="150">
        <f>IF($N$333="základní",$J$333,0)</f>
        <v>0</v>
      </c>
      <c r="BF333" s="150">
        <f>IF($N$333="snížená",$J$333,0)</f>
        <v>0</v>
      </c>
      <c r="BG333" s="150">
        <f>IF($N$333="zákl. přenesená",$J$333,0)</f>
        <v>0</v>
      </c>
      <c r="BH333" s="150">
        <f>IF($N$333="sníž. přenesená",$J$333,0)</f>
        <v>0</v>
      </c>
      <c r="BI333" s="150">
        <f>IF($N$333="nulová",$J$333,0)</f>
        <v>0</v>
      </c>
      <c r="BJ333" s="95" t="s">
        <v>22</v>
      </c>
      <c r="BK333" s="150">
        <f>ROUND($I$333*$H$333,2)</f>
        <v>0</v>
      </c>
      <c r="BL333" s="95" t="s">
        <v>143</v>
      </c>
      <c r="BM333" s="95" t="s">
        <v>486</v>
      </c>
    </row>
    <row r="334" spans="2:47" s="7" customFormat="1" ht="16.5" customHeight="1">
      <c r="B334" s="28"/>
      <c r="D334" s="151" t="s">
        <v>145</v>
      </c>
      <c r="F334" s="152" t="s">
        <v>487</v>
      </c>
      <c r="L334" s="28"/>
      <c r="M334" s="153"/>
      <c r="T334" s="60"/>
      <c r="AT334" s="7" t="s">
        <v>145</v>
      </c>
      <c r="AU334" s="7" t="s">
        <v>82</v>
      </c>
    </row>
    <row r="335" spans="2:51" s="7" customFormat="1" ht="15.75" customHeight="1">
      <c r="B335" s="156"/>
      <c r="D335" s="154" t="s">
        <v>149</v>
      </c>
      <c r="E335" s="157"/>
      <c r="F335" s="158" t="s">
        <v>488</v>
      </c>
      <c r="H335" s="157"/>
      <c r="L335" s="156"/>
      <c r="M335" s="159"/>
      <c r="T335" s="160"/>
      <c r="AT335" s="157" t="s">
        <v>149</v>
      </c>
      <c r="AU335" s="157" t="s">
        <v>82</v>
      </c>
      <c r="AV335" s="157" t="s">
        <v>22</v>
      </c>
      <c r="AW335" s="157" t="s">
        <v>110</v>
      </c>
      <c r="AX335" s="157" t="s">
        <v>74</v>
      </c>
      <c r="AY335" s="157" t="s">
        <v>137</v>
      </c>
    </row>
    <row r="336" spans="2:51" s="7" customFormat="1" ht="15.75" customHeight="1">
      <c r="B336" s="156"/>
      <c r="D336" s="154" t="s">
        <v>149</v>
      </c>
      <c r="E336" s="157"/>
      <c r="F336" s="158" t="s">
        <v>489</v>
      </c>
      <c r="H336" s="157"/>
      <c r="L336" s="156"/>
      <c r="M336" s="159"/>
      <c r="T336" s="160"/>
      <c r="AT336" s="157" t="s">
        <v>149</v>
      </c>
      <c r="AU336" s="157" t="s">
        <v>82</v>
      </c>
      <c r="AV336" s="157" t="s">
        <v>22</v>
      </c>
      <c r="AW336" s="157" t="s">
        <v>110</v>
      </c>
      <c r="AX336" s="157" t="s">
        <v>74</v>
      </c>
      <c r="AY336" s="157" t="s">
        <v>137</v>
      </c>
    </row>
    <row r="337" spans="2:51" s="7" customFormat="1" ht="15.75" customHeight="1">
      <c r="B337" s="156"/>
      <c r="D337" s="154" t="s">
        <v>149</v>
      </c>
      <c r="E337" s="157"/>
      <c r="F337" s="158" t="s">
        <v>490</v>
      </c>
      <c r="H337" s="157"/>
      <c r="L337" s="156"/>
      <c r="M337" s="159"/>
      <c r="T337" s="160"/>
      <c r="AT337" s="157" t="s">
        <v>149</v>
      </c>
      <c r="AU337" s="157" t="s">
        <v>82</v>
      </c>
      <c r="AV337" s="157" t="s">
        <v>22</v>
      </c>
      <c r="AW337" s="157" t="s">
        <v>110</v>
      </c>
      <c r="AX337" s="157" t="s">
        <v>74</v>
      </c>
      <c r="AY337" s="157" t="s">
        <v>137</v>
      </c>
    </row>
    <row r="338" spans="2:51" s="7" customFormat="1" ht="15.75" customHeight="1">
      <c r="B338" s="161"/>
      <c r="D338" s="154" t="s">
        <v>149</v>
      </c>
      <c r="E338" s="162"/>
      <c r="F338" s="163" t="s">
        <v>491</v>
      </c>
      <c r="H338" s="164">
        <v>7.332</v>
      </c>
      <c r="L338" s="161"/>
      <c r="M338" s="165"/>
      <c r="T338" s="166"/>
      <c r="AT338" s="162" t="s">
        <v>149</v>
      </c>
      <c r="AU338" s="162" t="s">
        <v>82</v>
      </c>
      <c r="AV338" s="162" t="s">
        <v>82</v>
      </c>
      <c r="AW338" s="162" t="s">
        <v>110</v>
      </c>
      <c r="AX338" s="162" t="s">
        <v>74</v>
      </c>
      <c r="AY338" s="162" t="s">
        <v>137</v>
      </c>
    </row>
    <row r="339" spans="2:51" s="7" customFormat="1" ht="15.75" customHeight="1">
      <c r="B339" s="161"/>
      <c r="D339" s="154" t="s">
        <v>149</v>
      </c>
      <c r="E339" s="162"/>
      <c r="F339" s="163" t="s">
        <v>492</v>
      </c>
      <c r="H339" s="164">
        <v>5.76</v>
      </c>
      <c r="L339" s="161"/>
      <c r="M339" s="165"/>
      <c r="T339" s="166"/>
      <c r="AT339" s="162" t="s">
        <v>149</v>
      </c>
      <c r="AU339" s="162" t="s">
        <v>82</v>
      </c>
      <c r="AV339" s="162" t="s">
        <v>82</v>
      </c>
      <c r="AW339" s="162" t="s">
        <v>110</v>
      </c>
      <c r="AX339" s="162" t="s">
        <v>74</v>
      </c>
      <c r="AY339" s="162" t="s">
        <v>137</v>
      </c>
    </row>
    <row r="340" spans="2:51" s="7" customFormat="1" ht="15.75" customHeight="1">
      <c r="B340" s="167"/>
      <c r="D340" s="154" t="s">
        <v>149</v>
      </c>
      <c r="E340" s="168"/>
      <c r="F340" s="169" t="s">
        <v>211</v>
      </c>
      <c r="H340" s="170">
        <v>13.092</v>
      </c>
      <c r="L340" s="167"/>
      <c r="M340" s="171"/>
      <c r="T340" s="172"/>
      <c r="AT340" s="168" t="s">
        <v>149</v>
      </c>
      <c r="AU340" s="168" t="s">
        <v>82</v>
      </c>
      <c r="AV340" s="168" t="s">
        <v>143</v>
      </c>
      <c r="AW340" s="168" t="s">
        <v>110</v>
      </c>
      <c r="AX340" s="168" t="s">
        <v>22</v>
      </c>
      <c r="AY340" s="168" t="s">
        <v>137</v>
      </c>
    </row>
    <row r="341" spans="2:51" s="7" customFormat="1" ht="15.75" customHeight="1">
      <c r="B341" s="161"/>
      <c r="D341" s="154" t="s">
        <v>149</v>
      </c>
      <c r="F341" s="163" t="s">
        <v>493</v>
      </c>
      <c r="H341" s="164">
        <v>13.354</v>
      </c>
      <c r="L341" s="161"/>
      <c r="M341" s="165"/>
      <c r="T341" s="166"/>
      <c r="AT341" s="162" t="s">
        <v>149</v>
      </c>
      <c r="AU341" s="162" t="s">
        <v>82</v>
      </c>
      <c r="AV341" s="162" t="s">
        <v>82</v>
      </c>
      <c r="AW341" s="162" t="s">
        <v>74</v>
      </c>
      <c r="AX341" s="162" t="s">
        <v>22</v>
      </c>
      <c r="AY341" s="162" t="s">
        <v>137</v>
      </c>
    </row>
    <row r="342" spans="2:65" s="7" customFormat="1" ht="15.75" customHeight="1">
      <c r="B342" s="28"/>
      <c r="C342" s="139" t="s">
        <v>494</v>
      </c>
      <c r="D342" s="139" t="s">
        <v>139</v>
      </c>
      <c r="E342" s="140" t="s">
        <v>495</v>
      </c>
      <c r="F342" s="141" t="s">
        <v>496</v>
      </c>
      <c r="G342" s="142" t="s">
        <v>91</v>
      </c>
      <c r="H342" s="143">
        <v>27.495</v>
      </c>
      <c r="I342" s="144"/>
      <c r="J342" s="145">
        <f>ROUND($I$342*$H$342,2)</f>
        <v>0</v>
      </c>
      <c r="K342" s="141" t="s">
        <v>142</v>
      </c>
      <c r="L342" s="28"/>
      <c r="M342" s="146"/>
      <c r="N342" s="147" t="s">
        <v>45</v>
      </c>
      <c r="Q342" s="148">
        <v>0.10362</v>
      </c>
      <c r="R342" s="148">
        <f>$Q$342*$H$342</f>
        <v>2.8490319000000004</v>
      </c>
      <c r="S342" s="148">
        <v>0</v>
      </c>
      <c r="T342" s="149">
        <f>$S$342*$H$342</f>
        <v>0</v>
      </c>
      <c r="AR342" s="95" t="s">
        <v>143</v>
      </c>
      <c r="AT342" s="95" t="s">
        <v>139</v>
      </c>
      <c r="AU342" s="95" t="s">
        <v>82</v>
      </c>
      <c r="AY342" s="7" t="s">
        <v>137</v>
      </c>
      <c r="BE342" s="150">
        <f>IF($N$342="základní",$J$342,0)</f>
        <v>0</v>
      </c>
      <c r="BF342" s="150">
        <f>IF($N$342="snížená",$J$342,0)</f>
        <v>0</v>
      </c>
      <c r="BG342" s="150">
        <f>IF($N$342="zákl. přenesená",$J$342,0)</f>
        <v>0</v>
      </c>
      <c r="BH342" s="150">
        <f>IF($N$342="sníž. přenesená",$J$342,0)</f>
        <v>0</v>
      </c>
      <c r="BI342" s="150">
        <f>IF($N$342="nulová",$J$342,0)</f>
        <v>0</v>
      </c>
      <c r="BJ342" s="95" t="s">
        <v>22</v>
      </c>
      <c r="BK342" s="150">
        <f>ROUND($I$342*$H$342,2)</f>
        <v>0</v>
      </c>
      <c r="BL342" s="95" t="s">
        <v>143</v>
      </c>
      <c r="BM342" s="95" t="s">
        <v>497</v>
      </c>
    </row>
    <row r="343" spans="2:47" s="7" customFormat="1" ht="38.25" customHeight="1">
      <c r="B343" s="28"/>
      <c r="D343" s="151" t="s">
        <v>145</v>
      </c>
      <c r="F343" s="152" t="s">
        <v>498</v>
      </c>
      <c r="L343" s="28"/>
      <c r="M343" s="153"/>
      <c r="T343" s="60"/>
      <c r="AT343" s="7" t="s">
        <v>145</v>
      </c>
      <c r="AU343" s="7" t="s">
        <v>82</v>
      </c>
    </row>
    <row r="344" spans="2:47" s="7" customFormat="1" ht="98.25" customHeight="1">
      <c r="B344" s="28"/>
      <c r="D344" s="154" t="s">
        <v>147</v>
      </c>
      <c r="F344" s="155" t="s">
        <v>499</v>
      </c>
      <c r="L344" s="28"/>
      <c r="M344" s="153"/>
      <c r="T344" s="60"/>
      <c r="AT344" s="7" t="s">
        <v>147</v>
      </c>
      <c r="AU344" s="7" t="s">
        <v>82</v>
      </c>
    </row>
    <row r="345" spans="2:51" s="7" customFormat="1" ht="15.75" customHeight="1">
      <c r="B345" s="156"/>
      <c r="D345" s="154" t="s">
        <v>149</v>
      </c>
      <c r="E345" s="157"/>
      <c r="F345" s="158" t="s">
        <v>500</v>
      </c>
      <c r="H345" s="157"/>
      <c r="L345" s="156"/>
      <c r="M345" s="159"/>
      <c r="T345" s="160"/>
      <c r="AT345" s="157" t="s">
        <v>149</v>
      </c>
      <c r="AU345" s="157" t="s">
        <v>82</v>
      </c>
      <c r="AV345" s="157" t="s">
        <v>22</v>
      </c>
      <c r="AW345" s="157" t="s">
        <v>110</v>
      </c>
      <c r="AX345" s="157" t="s">
        <v>74</v>
      </c>
      <c r="AY345" s="157" t="s">
        <v>137</v>
      </c>
    </row>
    <row r="346" spans="2:51" s="7" customFormat="1" ht="15.75" customHeight="1">
      <c r="B346" s="161"/>
      <c r="D346" s="154" t="s">
        <v>149</v>
      </c>
      <c r="E346" s="162"/>
      <c r="F346" s="163" t="s">
        <v>501</v>
      </c>
      <c r="H346" s="164">
        <v>27.495</v>
      </c>
      <c r="L346" s="161"/>
      <c r="M346" s="165"/>
      <c r="T346" s="166"/>
      <c r="AT346" s="162" t="s">
        <v>149</v>
      </c>
      <c r="AU346" s="162" t="s">
        <v>82</v>
      </c>
      <c r="AV346" s="162" t="s">
        <v>82</v>
      </c>
      <c r="AW346" s="162" t="s">
        <v>110</v>
      </c>
      <c r="AX346" s="162" t="s">
        <v>22</v>
      </c>
      <c r="AY346" s="162" t="s">
        <v>137</v>
      </c>
    </row>
    <row r="347" spans="2:65" s="7" customFormat="1" ht="15.75" customHeight="1">
      <c r="B347" s="28"/>
      <c r="C347" s="173" t="s">
        <v>502</v>
      </c>
      <c r="D347" s="173" t="s">
        <v>302</v>
      </c>
      <c r="E347" s="174" t="s">
        <v>503</v>
      </c>
      <c r="F347" s="175" t="s">
        <v>504</v>
      </c>
      <c r="G347" s="176" t="s">
        <v>91</v>
      </c>
      <c r="H347" s="177">
        <v>7.332</v>
      </c>
      <c r="I347" s="178"/>
      <c r="J347" s="179">
        <f>ROUND($I$347*$H$347,2)</f>
        <v>0</v>
      </c>
      <c r="K347" s="175"/>
      <c r="L347" s="180"/>
      <c r="M347" s="181"/>
      <c r="N347" s="182" t="s">
        <v>45</v>
      </c>
      <c r="Q347" s="148">
        <v>0.146</v>
      </c>
      <c r="R347" s="148">
        <f>$Q$347*$H$347</f>
        <v>1.0704719999999999</v>
      </c>
      <c r="S347" s="148">
        <v>0</v>
      </c>
      <c r="T347" s="149">
        <f>$S$347*$H$347</f>
        <v>0</v>
      </c>
      <c r="AR347" s="95" t="s">
        <v>213</v>
      </c>
      <c r="AT347" s="95" t="s">
        <v>302</v>
      </c>
      <c r="AU347" s="95" t="s">
        <v>82</v>
      </c>
      <c r="AY347" s="7" t="s">
        <v>137</v>
      </c>
      <c r="BE347" s="150">
        <f>IF($N$347="základní",$J$347,0)</f>
        <v>0</v>
      </c>
      <c r="BF347" s="150">
        <f>IF($N$347="snížená",$J$347,0)</f>
        <v>0</v>
      </c>
      <c r="BG347" s="150">
        <f>IF($N$347="zákl. přenesená",$J$347,0)</f>
        <v>0</v>
      </c>
      <c r="BH347" s="150">
        <f>IF($N$347="sníž. přenesená",$J$347,0)</f>
        <v>0</v>
      </c>
      <c r="BI347" s="150">
        <f>IF($N$347="nulová",$J$347,0)</f>
        <v>0</v>
      </c>
      <c r="BJ347" s="95" t="s">
        <v>22</v>
      </c>
      <c r="BK347" s="150">
        <f>ROUND($I$347*$H$347,2)</f>
        <v>0</v>
      </c>
      <c r="BL347" s="95" t="s">
        <v>143</v>
      </c>
      <c r="BM347" s="95" t="s">
        <v>505</v>
      </c>
    </row>
    <row r="348" spans="2:47" s="7" customFormat="1" ht="16.5" customHeight="1">
      <c r="B348" s="28"/>
      <c r="D348" s="151" t="s">
        <v>145</v>
      </c>
      <c r="F348" s="152" t="s">
        <v>487</v>
      </c>
      <c r="L348" s="28"/>
      <c r="M348" s="153"/>
      <c r="T348" s="60"/>
      <c r="AT348" s="7" t="s">
        <v>145</v>
      </c>
      <c r="AU348" s="7" t="s">
        <v>82</v>
      </c>
    </row>
    <row r="349" spans="2:51" s="7" customFormat="1" ht="15.75" customHeight="1">
      <c r="B349" s="156"/>
      <c r="D349" s="154" t="s">
        <v>149</v>
      </c>
      <c r="E349" s="157"/>
      <c r="F349" s="158" t="s">
        <v>506</v>
      </c>
      <c r="H349" s="157"/>
      <c r="L349" s="156"/>
      <c r="M349" s="159"/>
      <c r="T349" s="160"/>
      <c r="AT349" s="157" t="s">
        <v>149</v>
      </c>
      <c r="AU349" s="157" t="s">
        <v>82</v>
      </c>
      <c r="AV349" s="157" t="s">
        <v>22</v>
      </c>
      <c r="AW349" s="157" t="s">
        <v>110</v>
      </c>
      <c r="AX349" s="157" t="s">
        <v>74</v>
      </c>
      <c r="AY349" s="157" t="s">
        <v>137</v>
      </c>
    </row>
    <row r="350" spans="2:51" s="7" customFormat="1" ht="15.75" customHeight="1">
      <c r="B350" s="161"/>
      <c r="D350" s="154" t="s">
        <v>149</v>
      </c>
      <c r="E350" s="162"/>
      <c r="F350" s="163" t="s">
        <v>507</v>
      </c>
      <c r="H350" s="164">
        <v>7.332</v>
      </c>
      <c r="L350" s="161"/>
      <c r="M350" s="165"/>
      <c r="T350" s="166"/>
      <c r="AT350" s="162" t="s">
        <v>149</v>
      </c>
      <c r="AU350" s="162" t="s">
        <v>82</v>
      </c>
      <c r="AV350" s="162" t="s">
        <v>82</v>
      </c>
      <c r="AW350" s="162" t="s">
        <v>110</v>
      </c>
      <c r="AX350" s="162" t="s">
        <v>22</v>
      </c>
      <c r="AY350" s="162" t="s">
        <v>137</v>
      </c>
    </row>
    <row r="351" spans="2:65" s="7" customFormat="1" ht="15.75" customHeight="1">
      <c r="B351" s="28"/>
      <c r="C351" s="173" t="s">
        <v>508</v>
      </c>
      <c r="D351" s="173" t="s">
        <v>302</v>
      </c>
      <c r="E351" s="174" t="s">
        <v>509</v>
      </c>
      <c r="F351" s="175" t="s">
        <v>510</v>
      </c>
      <c r="G351" s="176" t="s">
        <v>91</v>
      </c>
      <c r="H351" s="177">
        <v>20.163</v>
      </c>
      <c r="I351" s="178"/>
      <c r="J351" s="179">
        <f>ROUND($I$351*$H$351,2)</f>
        <v>0</v>
      </c>
      <c r="K351" s="175" t="s">
        <v>142</v>
      </c>
      <c r="L351" s="180"/>
      <c r="M351" s="181"/>
      <c r="N351" s="182" t="s">
        <v>45</v>
      </c>
      <c r="Q351" s="148">
        <v>0.18</v>
      </c>
      <c r="R351" s="148">
        <f>$Q$351*$H$351</f>
        <v>3.62934</v>
      </c>
      <c r="S351" s="148">
        <v>0</v>
      </c>
      <c r="T351" s="149">
        <f>$S$351*$H$351</f>
        <v>0</v>
      </c>
      <c r="AR351" s="95" t="s">
        <v>213</v>
      </c>
      <c r="AT351" s="95" t="s">
        <v>302</v>
      </c>
      <c r="AU351" s="95" t="s">
        <v>82</v>
      </c>
      <c r="AY351" s="7" t="s">
        <v>137</v>
      </c>
      <c r="BE351" s="150">
        <f>IF($N$351="základní",$J$351,0)</f>
        <v>0</v>
      </c>
      <c r="BF351" s="150">
        <f>IF($N$351="snížená",$J$351,0)</f>
        <v>0</v>
      </c>
      <c r="BG351" s="150">
        <f>IF($N$351="zákl. přenesená",$J$351,0)</f>
        <v>0</v>
      </c>
      <c r="BH351" s="150">
        <f>IF($N$351="sníž. přenesená",$J$351,0)</f>
        <v>0</v>
      </c>
      <c r="BI351" s="150">
        <f>IF($N$351="nulová",$J$351,0)</f>
        <v>0</v>
      </c>
      <c r="BJ351" s="95" t="s">
        <v>22</v>
      </c>
      <c r="BK351" s="150">
        <f>ROUND($I$351*$H$351,2)</f>
        <v>0</v>
      </c>
      <c r="BL351" s="95" t="s">
        <v>143</v>
      </c>
      <c r="BM351" s="95" t="s">
        <v>511</v>
      </c>
    </row>
    <row r="352" spans="2:47" s="7" customFormat="1" ht="16.5" customHeight="1">
      <c r="B352" s="28"/>
      <c r="D352" s="151" t="s">
        <v>145</v>
      </c>
      <c r="F352" s="152" t="s">
        <v>512</v>
      </c>
      <c r="L352" s="28"/>
      <c r="M352" s="153"/>
      <c r="T352" s="60"/>
      <c r="AT352" s="7" t="s">
        <v>145</v>
      </c>
      <c r="AU352" s="7" t="s">
        <v>82</v>
      </c>
    </row>
    <row r="353" spans="2:51" s="7" customFormat="1" ht="15.75" customHeight="1">
      <c r="B353" s="161"/>
      <c r="D353" s="154" t="s">
        <v>149</v>
      </c>
      <c r="E353" s="162"/>
      <c r="F353" s="163" t="s">
        <v>513</v>
      </c>
      <c r="H353" s="164">
        <v>20.163</v>
      </c>
      <c r="L353" s="161"/>
      <c r="M353" s="165"/>
      <c r="T353" s="166"/>
      <c r="AT353" s="162" t="s">
        <v>149</v>
      </c>
      <c r="AU353" s="162" t="s">
        <v>82</v>
      </c>
      <c r="AV353" s="162" t="s">
        <v>82</v>
      </c>
      <c r="AW353" s="162" t="s">
        <v>110</v>
      </c>
      <c r="AX353" s="162" t="s">
        <v>22</v>
      </c>
      <c r="AY353" s="162" t="s">
        <v>137</v>
      </c>
    </row>
    <row r="354" spans="2:65" s="7" customFormat="1" ht="15.75" customHeight="1">
      <c r="B354" s="28"/>
      <c r="C354" s="139" t="s">
        <v>514</v>
      </c>
      <c r="D354" s="139" t="s">
        <v>139</v>
      </c>
      <c r="E354" s="140" t="s">
        <v>515</v>
      </c>
      <c r="F354" s="141" t="s">
        <v>516</v>
      </c>
      <c r="G354" s="142" t="s">
        <v>91</v>
      </c>
      <c r="H354" s="143">
        <v>238.374</v>
      </c>
      <c r="I354" s="144"/>
      <c r="J354" s="145">
        <f>ROUND($I$354*$H$354,2)</f>
        <v>0</v>
      </c>
      <c r="K354" s="141"/>
      <c r="L354" s="28"/>
      <c r="M354" s="146"/>
      <c r="N354" s="147" t="s">
        <v>45</v>
      </c>
      <c r="Q354" s="148">
        <v>0.10362</v>
      </c>
      <c r="R354" s="148">
        <f>$Q$354*$H$354</f>
        <v>24.70031388</v>
      </c>
      <c r="S354" s="148">
        <v>0</v>
      </c>
      <c r="T354" s="149">
        <f>$S$354*$H$354</f>
        <v>0</v>
      </c>
      <c r="AR354" s="95" t="s">
        <v>143</v>
      </c>
      <c r="AT354" s="95" t="s">
        <v>139</v>
      </c>
      <c r="AU354" s="95" t="s">
        <v>82</v>
      </c>
      <c r="AY354" s="7" t="s">
        <v>137</v>
      </c>
      <c r="BE354" s="150">
        <f>IF($N$354="základní",$J$354,0)</f>
        <v>0</v>
      </c>
      <c r="BF354" s="150">
        <f>IF($N$354="snížená",$J$354,0)</f>
        <v>0</v>
      </c>
      <c r="BG354" s="150">
        <f>IF($N$354="zákl. přenesená",$J$354,0)</f>
        <v>0</v>
      </c>
      <c r="BH354" s="150">
        <f>IF($N$354="sníž. přenesená",$J$354,0)</f>
        <v>0</v>
      </c>
      <c r="BI354" s="150">
        <f>IF($N$354="nulová",$J$354,0)</f>
        <v>0</v>
      </c>
      <c r="BJ354" s="95" t="s">
        <v>22</v>
      </c>
      <c r="BK354" s="150">
        <f>ROUND($I$354*$H$354,2)</f>
        <v>0</v>
      </c>
      <c r="BL354" s="95" t="s">
        <v>143</v>
      </c>
      <c r="BM354" s="95" t="s">
        <v>517</v>
      </c>
    </row>
    <row r="355" spans="2:47" s="7" customFormat="1" ht="16.5" customHeight="1">
      <c r="B355" s="28"/>
      <c r="D355" s="151" t="s">
        <v>145</v>
      </c>
      <c r="F355" s="152" t="s">
        <v>516</v>
      </c>
      <c r="L355" s="28"/>
      <c r="M355" s="153"/>
      <c r="T355" s="60"/>
      <c r="AT355" s="7" t="s">
        <v>145</v>
      </c>
      <c r="AU355" s="7" t="s">
        <v>82</v>
      </c>
    </row>
    <row r="356" spans="2:51" s="7" customFormat="1" ht="15.75" customHeight="1">
      <c r="B356" s="156"/>
      <c r="D356" s="154" t="s">
        <v>149</v>
      </c>
      <c r="E356" s="157"/>
      <c r="F356" s="158" t="s">
        <v>518</v>
      </c>
      <c r="H356" s="157"/>
      <c r="L356" s="156"/>
      <c r="M356" s="159"/>
      <c r="T356" s="160"/>
      <c r="AT356" s="157" t="s">
        <v>149</v>
      </c>
      <c r="AU356" s="157" t="s">
        <v>82</v>
      </c>
      <c r="AV356" s="157" t="s">
        <v>22</v>
      </c>
      <c r="AW356" s="157" t="s">
        <v>110</v>
      </c>
      <c r="AX356" s="157" t="s">
        <v>74</v>
      </c>
      <c r="AY356" s="157" t="s">
        <v>137</v>
      </c>
    </row>
    <row r="357" spans="2:51" s="7" customFormat="1" ht="15.75" customHeight="1">
      <c r="B357" s="156"/>
      <c r="D357" s="154" t="s">
        <v>149</v>
      </c>
      <c r="E357" s="157"/>
      <c r="F357" s="158" t="s">
        <v>519</v>
      </c>
      <c r="H357" s="157"/>
      <c r="L357" s="156"/>
      <c r="M357" s="159"/>
      <c r="T357" s="160"/>
      <c r="AT357" s="157" t="s">
        <v>149</v>
      </c>
      <c r="AU357" s="157" t="s">
        <v>82</v>
      </c>
      <c r="AV357" s="157" t="s">
        <v>22</v>
      </c>
      <c r="AW357" s="157" t="s">
        <v>110</v>
      </c>
      <c r="AX357" s="157" t="s">
        <v>74</v>
      </c>
      <c r="AY357" s="157" t="s">
        <v>137</v>
      </c>
    </row>
    <row r="358" spans="2:51" s="7" customFormat="1" ht="15.75" customHeight="1">
      <c r="B358" s="161"/>
      <c r="D358" s="154" t="s">
        <v>149</v>
      </c>
      <c r="E358" s="162"/>
      <c r="F358" s="163"/>
      <c r="H358" s="164">
        <v>0</v>
      </c>
      <c r="L358" s="161"/>
      <c r="M358" s="165"/>
      <c r="T358" s="166"/>
      <c r="AT358" s="162" t="s">
        <v>149</v>
      </c>
      <c r="AU358" s="162" t="s">
        <v>82</v>
      </c>
      <c r="AV358" s="162" t="s">
        <v>82</v>
      </c>
      <c r="AW358" s="162" t="s">
        <v>110</v>
      </c>
      <c r="AX358" s="162" t="s">
        <v>74</v>
      </c>
      <c r="AY358" s="162" t="s">
        <v>137</v>
      </c>
    </row>
    <row r="359" spans="2:51" s="7" customFormat="1" ht="15.75" customHeight="1">
      <c r="B359" s="161"/>
      <c r="D359" s="154" t="s">
        <v>149</v>
      </c>
      <c r="E359" s="162"/>
      <c r="F359" s="163" t="s">
        <v>520</v>
      </c>
      <c r="H359" s="164">
        <v>238.374</v>
      </c>
      <c r="L359" s="161"/>
      <c r="M359" s="165"/>
      <c r="T359" s="166"/>
      <c r="AT359" s="162" t="s">
        <v>149</v>
      </c>
      <c r="AU359" s="162" t="s">
        <v>82</v>
      </c>
      <c r="AV359" s="162" t="s">
        <v>82</v>
      </c>
      <c r="AW359" s="162" t="s">
        <v>110</v>
      </c>
      <c r="AX359" s="162" t="s">
        <v>22</v>
      </c>
      <c r="AY359" s="162" t="s">
        <v>137</v>
      </c>
    </row>
    <row r="360" spans="2:65" s="7" customFormat="1" ht="15.75" customHeight="1">
      <c r="B360" s="28"/>
      <c r="C360" s="173" t="s">
        <v>521</v>
      </c>
      <c r="D360" s="173" t="s">
        <v>302</v>
      </c>
      <c r="E360" s="174" t="s">
        <v>522</v>
      </c>
      <c r="F360" s="175" t="s">
        <v>523</v>
      </c>
      <c r="G360" s="176" t="s">
        <v>91</v>
      </c>
      <c r="H360" s="177">
        <v>238.374</v>
      </c>
      <c r="I360" s="178"/>
      <c r="J360" s="179">
        <f>ROUND($I$360*$H$360,2)</f>
        <v>0</v>
      </c>
      <c r="K360" s="175"/>
      <c r="L360" s="180"/>
      <c r="M360" s="181"/>
      <c r="N360" s="182" t="s">
        <v>45</v>
      </c>
      <c r="Q360" s="148">
        <v>0.18</v>
      </c>
      <c r="R360" s="148">
        <f>$Q$360*$H$360</f>
        <v>42.90732</v>
      </c>
      <c r="S360" s="148">
        <v>0</v>
      </c>
      <c r="T360" s="149">
        <f>$S$360*$H$360</f>
        <v>0</v>
      </c>
      <c r="AR360" s="95" t="s">
        <v>213</v>
      </c>
      <c r="AT360" s="95" t="s">
        <v>302</v>
      </c>
      <c r="AU360" s="95" t="s">
        <v>82</v>
      </c>
      <c r="AY360" s="7" t="s">
        <v>137</v>
      </c>
      <c r="BE360" s="150">
        <f>IF($N$360="základní",$J$360,0)</f>
        <v>0</v>
      </c>
      <c r="BF360" s="150">
        <f>IF($N$360="snížená",$J$360,0)</f>
        <v>0</v>
      </c>
      <c r="BG360" s="150">
        <f>IF($N$360="zákl. přenesená",$J$360,0)</f>
        <v>0</v>
      </c>
      <c r="BH360" s="150">
        <f>IF($N$360="sníž. přenesená",$J$360,0)</f>
        <v>0</v>
      </c>
      <c r="BI360" s="150">
        <f>IF($N$360="nulová",$J$360,0)</f>
        <v>0</v>
      </c>
      <c r="BJ360" s="95" t="s">
        <v>22</v>
      </c>
      <c r="BK360" s="150">
        <f>ROUND($I$360*$H$360,2)</f>
        <v>0</v>
      </c>
      <c r="BL360" s="95" t="s">
        <v>143</v>
      </c>
      <c r="BM360" s="95" t="s">
        <v>524</v>
      </c>
    </row>
    <row r="361" spans="2:47" s="7" customFormat="1" ht="16.5" customHeight="1">
      <c r="B361" s="28"/>
      <c r="D361" s="151" t="s">
        <v>145</v>
      </c>
      <c r="F361" s="152" t="s">
        <v>525</v>
      </c>
      <c r="L361" s="28"/>
      <c r="M361" s="153"/>
      <c r="T361" s="60"/>
      <c r="AT361" s="7" t="s">
        <v>145</v>
      </c>
      <c r="AU361" s="7" t="s">
        <v>82</v>
      </c>
    </row>
    <row r="362" spans="2:51" s="7" customFormat="1" ht="15.75" customHeight="1">
      <c r="B362" s="161"/>
      <c r="D362" s="154" t="s">
        <v>149</v>
      </c>
      <c r="E362" s="162"/>
      <c r="F362" s="163" t="s">
        <v>520</v>
      </c>
      <c r="H362" s="164">
        <v>238.374</v>
      </c>
      <c r="L362" s="161"/>
      <c r="M362" s="165"/>
      <c r="T362" s="166"/>
      <c r="AT362" s="162" t="s">
        <v>149</v>
      </c>
      <c r="AU362" s="162" t="s">
        <v>82</v>
      </c>
      <c r="AV362" s="162" t="s">
        <v>82</v>
      </c>
      <c r="AW362" s="162" t="s">
        <v>110</v>
      </c>
      <c r="AX362" s="162" t="s">
        <v>22</v>
      </c>
      <c r="AY362" s="162" t="s">
        <v>137</v>
      </c>
    </row>
    <row r="363" spans="2:63" s="128" customFormat="1" ht="30.75" customHeight="1">
      <c r="B363" s="129"/>
      <c r="D363" s="130" t="s">
        <v>73</v>
      </c>
      <c r="E363" s="137" t="s">
        <v>220</v>
      </c>
      <c r="F363" s="137" t="s">
        <v>526</v>
      </c>
      <c r="J363" s="138">
        <f>$BK$363</f>
        <v>0</v>
      </c>
      <c r="L363" s="129"/>
      <c r="M363" s="133"/>
      <c r="P363" s="134">
        <f>SUM($P$364:$P$485)</f>
        <v>0</v>
      </c>
      <c r="R363" s="134">
        <f>SUM($R$364:$R$485)</f>
        <v>195.72602324999997</v>
      </c>
      <c r="T363" s="135">
        <f>SUM($T$364:$T$485)</f>
        <v>0</v>
      </c>
      <c r="AR363" s="130" t="s">
        <v>22</v>
      </c>
      <c r="AT363" s="130" t="s">
        <v>73</v>
      </c>
      <c r="AU363" s="130" t="s">
        <v>22</v>
      </c>
      <c r="AY363" s="130" t="s">
        <v>137</v>
      </c>
      <c r="BK363" s="136">
        <f>SUM($BK$364:$BK$485)</f>
        <v>0</v>
      </c>
    </row>
    <row r="364" spans="2:65" s="7" customFormat="1" ht="15.75" customHeight="1">
      <c r="B364" s="28"/>
      <c r="C364" s="139" t="s">
        <v>527</v>
      </c>
      <c r="D364" s="139" t="s">
        <v>139</v>
      </c>
      <c r="E364" s="140" t="s">
        <v>528</v>
      </c>
      <c r="F364" s="141" t="s">
        <v>529</v>
      </c>
      <c r="G364" s="142" t="s">
        <v>160</v>
      </c>
      <c r="H364" s="143">
        <v>6</v>
      </c>
      <c r="I364" s="144"/>
      <c r="J364" s="145">
        <f>ROUND($I$364*$H$364,2)</f>
        <v>0</v>
      </c>
      <c r="K364" s="141" t="s">
        <v>142</v>
      </c>
      <c r="L364" s="28"/>
      <c r="M364" s="146"/>
      <c r="N364" s="147" t="s">
        <v>45</v>
      </c>
      <c r="Q364" s="148">
        <v>0.0007</v>
      </c>
      <c r="R364" s="148">
        <f>$Q$364*$H$364</f>
        <v>0.0042</v>
      </c>
      <c r="S364" s="148">
        <v>0</v>
      </c>
      <c r="T364" s="149">
        <f>$S$364*$H$364</f>
        <v>0</v>
      </c>
      <c r="AR364" s="95" t="s">
        <v>143</v>
      </c>
      <c r="AT364" s="95" t="s">
        <v>139</v>
      </c>
      <c r="AU364" s="95" t="s">
        <v>82</v>
      </c>
      <c r="AY364" s="7" t="s">
        <v>137</v>
      </c>
      <c r="BE364" s="150">
        <f>IF($N$364="základní",$J$364,0)</f>
        <v>0</v>
      </c>
      <c r="BF364" s="150">
        <f>IF($N$364="snížená",$J$364,0)</f>
        <v>0</v>
      </c>
      <c r="BG364" s="150">
        <f>IF($N$364="zákl. přenesená",$J$364,0)</f>
        <v>0</v>
      </c>
      <c r="BH364" s="150">
        <f>IF($N$364="sníž. přenesená",$J$364,0)</f>
        <v>0</v>
      </c>
      <c r="BI364" s="150">
        <f>IF($N$364="nulová",$J$364,0)</f>
        <v>0</v>
      </c>
      <c r="BJ364" s="95" t="s">
        <v>22</v>
      </c>
      <c r="BK364" s="150">
        <f>ROUND($I$364*$H$364,2)</f>
        <v>0</v>
      </c>
      <c r="BL364" s="95" t="s">
        <v>143</v>
      </c>
      <c r="BM364" s="95" t="s">
        <v>530</v>
      </c>
    </row>
    <row r="365" spans="2:47" s="7" customFormat="1" ht="16.5" customHeight="1">
      <c r="B365" s="28"/>
      <c r="D365" s="151" t="s">
        <v>145</v>
      </c>
      <c r="F365" s="152" t="s">
        <v>531</v>
      </c>
      <c r="L365" s="28"/>
      <c r="M365" s="153"/>
      <c r="T365" s="60"/>
      <c r="AT365" s="7" t="s">
        <v>145</v>
      </c>
      <c r="AU365" s="7" t="s">
        <v>82</v>
      </c>
    </row>
    <row r="366" spans="2:51" s="7" customFormat="1" ht="15.75" customHeight="1">
      <c r="B366" s="156"/>
      <c r="D366" s="154" t="s">
        <v>149</v>
      </c>
      <c r="E366" s="157"/>
      <c r="F366" s="158" t="s">
        <v>532</v>
      </c>
      <c r="H366" s="157"/>
      <c r="L366" s="156"/>
      <c r="M366" s="159"/>
      <c r="T366" s="160"/>
      <c r="AT366" s="157" t="s">
        <v>149</v>
      </c>
      <c r="AU366" s="157" t="s">
        <v>82</v>
      </c>
      <c r="AV366" s="157" t="s">
        <v>22</v>
      </c>
      <c r="AW366" s="157" t="s">
        <v>110</v>
      </c>
      <c r="AX366" s="157" t="s">
        <v>74</v>
      </c>
      <c r="AY366" s="157" t="s">
        <v>137</v>
      </c>
    </row>
    <row r="367" spans="2:51" s="7" customFormat="1" ht="15.75" customHeight="1">
      <c r="B367" s="161"/>
      <c r="D367" s="154" t="s">
        <v>149</v>
      </c>
      <c r="E367" s="162"/>
      <c r="F367" s="163" t="s">
        <v>82</v>
      </c>
      <c r="H367" s="164">
        <v>2</v>
      </c>
      <c r="L367" s="161"/>
      <c r="M367" s="165"/>
      <c r="T367" s="166"/>
      <c r="AT367" s="162" t="s">
        <v>149</v>
      </c>
      <c r="AU367" s="162" t="s">
        <v>82</v>
      </c>
      <c r="AV367" s="162" t="s">
        <v>82</v>
      </c>
      <c r="AW367" s="162" t="s">
        <v>110</v>
      </c>
      <c r="AX367" s="162" t="s">
        <v>74</v>
      </c>
      <c r="AY367" s="162" t="s">
        <v>137</v>
      </c>
    </row>
    <row r="368" spans="2:51" s="7" customFormat="1" ht="15.75" customHeight="1">
      <c r="B368" s="156"/>
      <c r="D368" s="154" t="s">
        <v>149</v>
      </c>
      <c r="E368" s="157"/>
      <c r="F368" s="158" t="s">
        <v>533</v>
      </c>
      <c r="H368" s="157"/>
      <c r="L368" s="156"/>
      <c r="M368" s="159"/>
      <c r="T368" s="160"/>
      <c r="AT368" s="157" t="s">
        <v>149</v>
      </c>
      <c r="AU368" s="157" t="s">
        <v>82</v>
      </c>
      <c r="AV368" s="157" t="s">
        <v>22</v>
      </c>
      <c r="AW368" s="157" t="s">
        <v>110</v>
      </c>
      <c r="AX368" s="157" t="s">
        <v>74</v>
      </c>
      <c r="AY368" s="157" t="s">
        <v>137</v>
      </c>
    </row>
    <row r="369" spans="2:51" s="7" customFormat="1" ht="15.75" customHeight="1">
      <c r="B369" s="161"/>
      <c r="D369" s="154" t="s">
        <v>149</v>
      </c>
      <c r="E369" s="162"/>
      <c r="F369" s="163" t="s">
        <v>82</v>
      </c>
      <c r="H369" s="164">
        <v>2</v>
      </c>
      <c r="L369" s="161"/>
      <c r="M369" s="165"/>
      <c r="T369" s="166"/>
      <c r="AT369" s="162" t="s">
        <v>149</v>
      </c>
      <c r="AU369" s="162" t="s">
        <v>82</v>
      </c>
      <c r="AV369" s="162" t="s">
        <v>82</v>
      </c>
      <c r="AW369" s="162" t="s">
        <v>110</v>
      </c>
      <c r="AX369" s="162" t="s">
        <v>74</v>
      </c>
      <c r="AY369" s="162" t="s">
        <v>137</v>
      </c>
    </row>
    <row r="370" spans="2:51" s="7" customFormat="1" ht="15.75" customHeight="1">
      <c r="B370" s="156"/>
      <c r="D370" s="154" t="s">
        <v>149</v>
      </c>
      <c r="E370" s="157"/>
      <c r="F370" s="158" t="s">
        <v>534</v>
      </c>
      <c r="H370" s="157"/>
      <c r="L370" s="156"/>
      <c r="M370" s="159"/>
      <c r="T370" s="160"/>
      <c r="AT370" s="157" t="s">
        <v>149</v>
      </c>
      <c r="AU370" s="157" t="s">
        <v>82</v>
      </c>
      <c r="AV370" s="157" t="s">
        <v>22</v>
      </c>
      <c r="AW370" s="157" t="s">
        <v>110</v>
      </c>
      <c r="AX370" s="157" t="s">
        <v>74</v>
      </c>
      <c r="AY370" s="157" t="s">
        <v>137</v>
      </c>
    </row>
    <row r="371" spans="2:51" s="7" customFormat="1" ht="15.75" customHeight="1">
      <c r="B371" s="161"/>
      <c r="D371" s="154" t="s">
        <v>149</v>
      </c>
      <c r="E371" s="162"/>
      <c r="F371" s="163" t="s">
        <v>82</v>
      </c>
      <c r="H371" s="164">
        <v>2</v>
      </c>
      <c r="L371" s="161"/>
      <c r="M371" s="165"/>
      <c r="T371" s="166"/>
      <c r="AT371" s="162" t="s">
        <v>149</v>
      </c>
      <c r="AU371" s="162" t="s">
        <v>82</v>
      </c>
      <c r="AV371" s="162" t="s">
        <v>82</v>
      </c>
      <c r="AW371" s="162" t="s">
        <v>110</v>
      </c>
      <c r="AX371" s="162" t="s">
        <v>74</v>
      </c>
      <c r="AY371" s="162" t="s">
        <v>137</v>
      </c>
    </row>
    <row r="372" spans="2:51" s="7" customFormat="1" ht="15.75" customHeight="1">
      <c r="B372" s="167"/>
      <c r="D372" s="154" t="s">
        <v>149</v>
      </c>
      <c r="E372" s="168"/>
      <c r="F372" s="169" t="s">
        <v>211</v>
      </c>
      <c r="H372" s="170">
        <v>6</v>
      </c>
      <c r="L372" s="167"/>
      <c r="M372" s="171"/>
      <c r="T372" s="172"/>
      <c r="AT372" s="168" t="s">
        <v>149</v>
      </c>
      <c r="AU372" s="168" t="s">
        <v>82</v>
      </c>
      <c r="AV372" s="168" t="s">
        <v>143</v>
      </c>
      <c r="AW372" s="168" t="s">
        <v>110</v>
      </c>
      <c r="AX372" s="168" t="s">
        <v>22</v>
      </c>
      <c r="AY372" s="168" t="s">
        <v>137</v>
      </c>
    </row>
    <row r="373" spans="2:65" s="7" customFormat="1" ht="15.75" customHeight="1">
      <c r="B373" s="28"/>
      <c r="C373" s="173" t="s">
        <v>535</v>
      </c>
      <c r="D373" s="173" t="s">
        <v>302</v>
      </c>
      <c r="E373" s="174" t="s">
        <v>536</v>
      </c>
      <c r="F373" s="175" t="s">
        <v>537</v>
      </c>
      <c r="G373" s="176" t="s">
        <v>160</v>
      </c>
      <c r="H373" s="177">
        <v>4</v>
      </c>
      <c r="I373" s="178"/>
      <c r="J373" s="179">
        <f>ROUND($I$373*$H$373,2)</f>
        <v>0</v>
      </c>
      <c r="K373" s="175" t="s">
        <v>142</v>
      </c>
      <c r="L373" s="180"/>
      <c r="M373" s="181"/>
      <c r="N373" s="182" t="s">
        <v>45</v>
      </c>
      <c r="Q373" s="148">
        <v>0.003</v>
      </c>
      <c r="R373" s="148">
        <f>$Q$373*$H$373</f>
        <v>0.012</v>
      </c>
      <c r="S373" s="148">
        <v>0</v>
      </c>
      <c r="T373" s="149">
        <f>$S$373*$H$373</f>
        <v>0</v>
      </c>
      <c r="AR373" s="95" t="s">
        <v>213</v>
      </c>
      <c r="AT373" s="95" t="s">
        <v>302</v>
      </c>
      <c r="AU373" s="95" t="s">
        <v>82</v>
      </c>
      <c r="AY373" s="7" t="s">
        <v>137</v>
      </c>
      <c r="BE373" s="150">
        <f>IF($N$373="základní",$J$373,0)</f>
        <v>0</v>
      </c>
      <c r="BF373" s="150">
        <f>IF($N$373="snížená",$J$373,0)</f>
        <v>0</v>
      </c>
      <c r="BG373" s="150">
        <f>IF($N$373="zákl. přenesená",$J$373,0)</f>
        <v>0</v>
      </c>
      <c r="BH373" s="150">
        <f>IF($N$373="sníž. přenesená",$J$373,0)</f>
        <v>0</v>
      </c>
      <c r="BI373" s="150">
        <f>IF($N$373="nulová",$J$373,0)</f>
        <v>0</v>
      </c>
      <c r="BJ373" s="95" t="s">
        <v>22</v>
      </c>
      <c r="BK373" s="150">
        <f>ROUND($I$373*$H$373,2)</f>
        <v>0</v>
      </c>
      <c r="BL373" s="95" t="s">
        <v>143</v>
      </c>
      <c r="BM373" s="95" t="s">
        <v>538</v>
      </c>
    </row>
    <row r="374" spans="2:47" s="7" customFormat="1" ht="38.25" customHeight="1">
      <c r="B374" s="28"/>
      <c r="D374" s="151" t="s">
        <v>145</v>
      </c>
      <c r="F374" s="152" t="s">
        <v>539</v>
      </c>
      <c r="L374" s="28"/>
      <c r="M374" s="153"/>
      <c r="T374" s="60"/>
      <c r="AT374" s="7" t="s">
        <v>145</v>
      </c>
      <c r="AU374" s="7" t="s">
        <v>82</v>
      </c>
    </row>
    <row r="375" spans="2:65" s="7" customFormat="1" ht="15.75" customHeight="1">
      <c r="B375" s="28"/>
      <c r="C375" s="139" t="s">
        <v>540</v>
      </c>
      <c r="D375" s="139" t="s">
        <v>139</v>
      </c>
      <c r="E375" s="140" t="s">
        <v>541</v>
      </c>
      <c r="F375" s="141" t="s">
        <v>542</v>
      </c>
      <c r="G375" s="142" t="s">
        <v>91</v>
      </c>
      <c r="H375" s="143">
        <v>14</v>
      </c>
      <c r="I375" s="144"/>
      <c r="J375" s="145">
        <f>ROUND($I$375*$H$375,2)</f>
        <v>0</v>
      </c>
      <c r="K375" s="141" t="s">
        <v>142</v>
      </c>
      <c r="L375" s="28"/>
      <c r="M375" s="146"/>
      <c r="N375" s="147" t="s">
        <v>45</v>
      </c>
      <c r="Q375" s="148">
        <v>0.0006</v>
      </c>
      <c r="R375" s="148">
        <f>$Q$375*$H$375</f>
        <v>0.0084</v>
      </c>
      <c r="S375" s="148">
        <v>0</v>
      </c>
      <c r="T375" s="149">
        <f>$S$375*$H$375</f>
        <v>0</v>
      </c>
      <c r="AR375" s="95" t="s">
        <v>143</v>
      </c>
      <c r="AT375" s="95" t="s">
        <v>139</v>
      </c>
      <c r="AU375" s="95" t="s">
        <v>82</v>
      </c>
      <c r="AY375" s="7" t="s">
        <v>137</v>
      </c>
      <c r="BE375" s="150">
        <f>IF($N$375="základní",$J$375,0)</f>
        <v>0</v>
      </c>
      <c r="BF375" s="150">
        <f>IF($N$375="snížená",$J$375,0)</f>
        <v>0</v>
      </c>
      <c r="BG375" s="150">
        <f>IF($N$375="zákl. přenesená",$J$375,0)</f>
        <v>0</v>
      </c>
      <c r="BH375" s="150">
        <f>IF($N$375="sníž. přenesená",$J$375,0)</f>
        <v>0</v>
      </c>
      <c r="BI375" s="150">
        <f>IF($N$375="nulová",$J$375,0)</f>
        <v>0</v>
      </c>
      <c r="BJ375" s="95" t="s">
        <v>22</v>
      </c>
      <c r="BK375" s="150">
        <f>ROUND($I$375*$H$375,2)</f>
        <v>0</v>
      </c>
      <c r="BL375" s="95" t="s">
        <v>143</v>
      </c>
      <c r="BM375" s="95" t="s">
        <v>543</v>
      </c>
    </row>
    <row r="376" spans="2:47" s="7" customFormat="1" ht="16.5" customHeight="1">
      <c r="B376" s="28"/>
      <c r="D376" s="151" t="s">
        <v>145</v>
      </c>
      <c r="F376" s="152" t="s">
        <v>544</v>
      </c>
      <c r="L376" s="28"/>
      <c r="M376" s="153"/>
      <c r="T376" s="60"/>
      <c r="AT376" s="7" t="s">
        <v>145</v>
      </c>
      <c r="AU376" s="7" t="s">
        <v>82</v>
      </c>
    </row>
    <row r="377" spans="2:51" s="7" customFormat="1" ht="15.75" customHeight="1">
      <c r="B377" s="156"/>
      <c r="D377" s="154" t="s">
        <v>149</v>
      </c>
      <c r="E377" s="157"/>
      <c r="F377" s="158" t="s">
        <v>545</v>
      </c>
      <c r="H377" s="157"/>
      <c r="L377" s="156"/>
      <c r="M377" s="159"/>
      <c r="T377" s="160"/>
      <c r="AT377" s="157" t="s">
        <v>149</v>
      </c>
      <c r="AU377" s="157" t="s">
        <v>82</v>
      </c>
      <c r="AV377" s="157" t="s">
        <v>22</v>
      </c>
      <c r="AW377" s="157" t="s">
        <v>110</v>
      </c>
      <c r="AX377" s="157" t="s">
        <v>74</v>
      </c>
      <c r="AY377" s="157" t="s">
        <v>137</v>
      </c>
    </row>
    <row r="378" spans="2:51" s="7" customFormat="1" ht="15.75" customHeight="1">
      <c r="B378" s="161"/>
      <c r="D378" s="154" t="s">
        <v>149</v>
      </c>
      <c r="E378" s="162"/>
      <c r="F378" s="163" t="s">
        <v>546</v>
      </c>
      <c r="H378" s="164">
        <v>14</v>
      </c>
      <c r="L378" s="161"/>
      <c r="M378" s="165"/>
      <c r="T378" s="166"/>
      <c r="AT378" s="162" t="s">
        <v>149</v>
      </c>
      <c r="AU378" s="162" t="s">
        <v>82</v>
      </c>
      <c r="AV378" s="162" t="s">
        <v>82</v>
      </c>
      <c r="AW378" s="162" t="s">
        <v>110</v>
      </c>
      <c r="AX378" s="162" t="s">
        <v>74</v>
      </c>
      <c r="AY378" s="162" t="s">
        <v>137</v>
      </c>
    </row>
    <row r="379" spans="2:51" s="7" customFormat="1" ht="15.75" customHeight="1">
      <c r="B379" s="167"/>
      <c r="D379" s="154" t="s">
        <v>149</v>
      </c>
      <c r="E379" s="168"/>
      <c r="F379" s="169" t="s">
        <v>211</v>
      </c>
      <c r="H379" s="170">
        <v>14</v>
      </c>
      <c r="L379" s="167"/>
      <c r="M379" s="171"/>
      <c r="T379" s="172"/>
      <c r="AT379" s="168" t="s">
        <v>149</v>
      </c>
      <c r="AU379" s="168" t="s">
        <v>82</v>
      </c>
      <c r="AV379" s="168" t="s">
        <v>143</v>
      </c>
      <c r="AW379" s="168" t="s">
        <v>110</v>
      </c>
      <c r="AX379" s="168" t="s">
        <v>22</v>
      </c>
      <c r="AY379" s="168" t="s">
        <v>137</v>
      </c>
    </row>
    <row r="380" spans="2:65" s="7" customFormat="1" ht="15.75" customHeight="1">
      <c r="B380" s="28"/>
      <c r="C380" s="139" t="s">
        <v>547</v>
      </c>
      <c r="D380" s="139" t="s">
        <v>139</v>
      </c>
      <c r="E380" s="140" t="s">
        <v>548</v>
      </c>
      <c r="F380" s="141" t="s">
        <v>549</v>
      </c>
      <c r="G380" s="142" t="s">
        <v>173</v>
      </c>
      <c r="H380" s="143">
        <v>15.465</v>
      </c>
      <c r="I380" s="144"/>
      <c r="J380" s="145">
        <f>ROUND($I$380*$H$380,2)</f>
        <v>0</v>
      </c>
      <c r="K380" s="141" t="s">
        <v>142</v>
      </c>
      <c r="L380" s="28"/>
      <c r="M380" s="146"/>
      <c r="N380" s="147" t="s">
        <v>45</v>
      </c>
      <c r="Q380" s="148">
        <v>0.00014</v>
      </c>
      <c r="R380" s="148">
        <f>$Q$380*$H$380</f>
        <v>0.0021650999999999997</v>
      </c>
      <c r="S380" s="148">
        <v>0</v>
      </c>
      <c r="T380" s="149">
        <f>$S$380*$H$380</f>
        <v>0</v>
      </c>
      <c r="AR380" s="95" t="s">
        <v>143</v>
      </c>
      <c r="AT380" s="95" t="s">
        <v>139</v>
      </c>
      <c r="AU380" s="95" t="s">
        <v>82</v>
      </c>
      <c r="AY380" s="7" t="s">
        <v>137</v>
      </c>
      <c r="BE380" s="150">
        <f>IF($N$380="základní",$J$380,0)</f>
        <v>0</v>
      </c>
      <c r="BF380" s="150">
        <f>IF($N$380="snížená",$J$380,0)</f>
        <v>0</v>
      </c>
      <c r="BG380" s="150">
        <f>IF($N$380="zákl. přenesená",$J$380,0)</f>
        <v>0</v>
      </c>
      <c r="BH380" s="150">
        <f>IF($N$380="sníž. přenesená",$J$380,0)</f>
        <v>0</v>
      </c>
      <c r="BI380" s="150">
        <f>IF($N$380="nulová",$J$380,0)</f>
        <v>0</v>
      </c>
      <c r="BJ380" s="95" t="s">
        <v>22</v>
      </c>
      <c r="BK380" s="150">
        <f>ROUND($I$380*$H$380,2)</f>
        <v>0</v>
      </c>
      <c r="BL380" s="95" t="s">
        <v>143</v>
      </c>
      <c r="BM380" s="95" t="s">
        <v>550</v>
      </c>
    </row>
    <row r="381" spans="2:47" s="7" customFormat="1" ht="16.5" customHeight="1">
      <c r="B381" s="28"/>
      <c r="D381" s="151" t="s">
        <v>145</v>
      </c>
      <c r="F381" s="152" t="s">
        <v>551</v>
      </c>
      <c r="L381" s="28"/>
      <c r="M381" s="153"/>
      <c r="T381" s="60"/>
      <c r="AT381" s="7" t="s">
        <v>145</v>
      </c>
      <c r="AU381" s="7" t="s">
        <v>82</v>
      </c>
    </row>
    <row r="382" spans="2:51" s="7" customFormat="1" ht="15.75" customHeight="1">
      <c r="B382" s="156"/>
      <c r="D382" s="154" t="s">
        <v>149</v>
      </c>
      <c r="E382" s="157"/>
      <c r="F382" s="158" t="s">
        <v>545</v>
      </c>
      <c r="H382" s="157"/>
      <c r="L382" s="156"/>
      <c r="M382" s="159"/>
      <c r="T382" s="160"/>
      <c r="AT382" s="157" t="s">
        <v>149</v>
      </c>
      <c r="AU382" s="157" t="s">
        <v>82</v>
      </c>
      <c r="AV382" s="157" t="s">
        <v>22</v>
      </c>
      <c r="AW382" s="157" t="s">
        <v>110</v>
      </c>
      <c r="AX382" s="157" t="s">
        <v>74</v>
      </c>
      <c r="AY382" s="157" t="s">
        <v>137</v>
      </c>
    </row>
    <row r="383" spans="2:51" s="7" customFormat="1" ht="15.75" customHeight="1">
      <c r="B383" s="161"/>
      <c r="D383" s="154" t="s">
        <v>149</v>
      </c>
      <c r="E383" s="162"/>
      <c r="F383" s="163" t="s">
        <v>189</v>
      </c>
      <c r="H383" s="164">
        <v>7</v>
      </c>
      <c r="L383" s="161"/>
      <c r="M383" s="165"/>
      <c r="T383" s="166"/>
      <c r="AT383" s="162" t="s">
        <v>149</v>
      </c>
      <c r="AU383" s="162" t="s">
        <v>82</v>
      </c>
      <c r="AV383" s="162" t="s">
        <v>82</v>
      </c>
      <c r="AW383" s="162" t="s">
        <v>110</v>
      </c>
      <c r="AX383" s="162" t="s">
        <v>74</v>
      </c>
      <c r="AY383" s="162" t="s">
        <v>137</v>
      </c>
    </row>
    <row r="384" spans="2:51" s="7" customFormat="1" ht="15.75" customHeight="1">
      <c r="B384" s="156"/>
      <c r="D384" s="154" t="s">
        <v>149</v>
      </c>
      <c r="E384" s="157"/>
      <c r="F384" s="158" t="s">
        <v>552</v>
      </c>
      <c r="H384" s="157"/>
      <c r="L384" s="156"/>
      <c r="M384" s="159"/>
      <c r="T384" s="160"/>
      <c r="AT384" s="157" t="s">
        <v>149</v>
      </c>
      <c r="AU384" s="157" t="s">
        <v>82</v>
      </c>
      <c r="AV384" s="157" t="s">
        <v>22</v>
      </c>
      <c r="AW384" s="157" t="s">
        <v>110</v>
      </c>
      <c r="AX384" s="157" t="s">
        <v>74</v>
      </c>
      <c r="AY384" s="157" t="s">
        <v>137</v>
      </c>
    </row>
    <row r="385" spans="2:51" s="7" customFormat="1" ht="15.75" customHeight="1">
      <c r="B385" s="161"/>
      <c r="D385" s="154" t="s">
        <v>149</v>
      </c>
      <c r="E385" s="162"/>
      <c r="F385" s="163" t="s">
        <v>553</v>
      </c>
      <c r="H385" s="164">
        <v>8.465</v>
      </c>
      <c r="L385" s="161"/>
      <c r="M385" s="165"/>
      <c r="T385" s="166"/>
      <c r="AT385" s="162" t="s">
        <v>149</v>
      </c>
      <c r="AU385" s="162" t="s">
        <v>82</v>
      </c>
      <c r="AV385" s="162" t="s">
        <v>82</v>
      </c>
      <c r="AW385" s="162" t="s">
        <v>110</v>
      </c>
      <c r="AX385" s="162" t="s">
        <v>74</v>
      </c>
      <c r="AY385" s="162" t="s">
        <v>137</v>
      </c>
    </row>
    <row r="386" spans="2:51" s="7" customFormat="1" ht="15.75" customHeight="1">
      <c r="B386" s="167"/>
      <c r="D386" s="154" t="s">
        <v>149</v>
      </c>
      <c r="E386" s="168"/>
      <c r="F386" s="169" t="s">
        <v>211</v>
      </c>
      <c r="H386" s="170">
        <v>15.465</v>
      </c>
      <c r="L386" s="167"/>
      <c r="M386" s="171"/>
      <c r="T386" s="172"/>
      <c r="AT386" s="168" t="s">
        <v>149</v>
      </c>
      <c r="AU386" s="168" t="s">
        <v>82</v>
      </c>
      <c r="AV386" s="168" t="s">
        <v>143</v>
      </c>
      <c r="AW386" s="168" t="s">
        <v>110</v>
      </c>
      <c r="AX386" s="168" t="s">
        <v>22</v>
      </c>
      <c r="AY386" s="168" t="s">
        <v>137</v>
      </c>
    </row>
    <row r="387" spans="2:65" s="7" customFormat="1" ht="15.75" customHeight="1">
      <c r="B387" s="28"/>
      <c r="C387" s="139" t="s">
        <v>554</v>
      </c>
      <c r="D387" s="139" t="s">
        <v>139</v>
      </c>
      <c r="E387" s="140" t="s">
        <v>555</v>
      </c>
      <c r="F387" s="141" t="s">
        <v>556</v>
      </c>
      <c r="G387" s="142" t="s">
        <v>173</v>
      </c>
      <c r="H387" s="143">
        <v>221.85</v>
      </c>
      <c r="I387" s="144"/>
      <c r="J387" s="145">
        <f>ROUND($I$387*$H$387,2)</f>
        <v>0</v>
      </c>
      <c r="K387" s="141" t="s">
        <v>142</v>
      </c>
      <c r="L387" s="28"/>
      <c r="M387" s="146"/>
      <c r="N387" s="147" t="s">
        <v>45</v>
      </c>
      <c r="Q387" s="148">
        <v>0.14321</v>
      </c>
      <c r="R387" s="148">
        <f>$Q$387*$H$387</f>
        <v>31.7711385</v>
      </c>
      <c r="S387" s="148">
        <v>0</v>
      </c>
      <c r="T387" s="149">
        <f>$S$387*$H$387</f>
        <v>0</v>
      </c>
      <c r="AR387" s="95" t="s">
        <v>143</v>
      </c>
      <c r="AT387" s="95" t="s">
        <v>139</v>
      </c>
      <c r="AU387" s="95" t="s">
        <v>82</v>
      </c>
      <c r="AY387" s="7" t="s">
        <v>137</v>
      </c>
      <c r="BE387" s="150">
        <f>IF($N$387="základní",$J$387,0)</f>
        <v>0</v>
      </c>
      <c r="BF387" s="150">
        <f>IF($N$387="snížená",$J$387,0)</f>
        <v>0</v>
      </c>
      <c r="BG387" s="150">
        <f>IF($N$387="zákl. přenesená",$J$387,0)</f>
        <v>0</v>
      </c>
      <c r="BH387" s="150">
        <f>IF($N$387="sníž. přenesená",$J$387,0)</f>
        <v>0</v>
      </c>
      <c r="BI387" s="150">
        <f>IF($N$387="nulová",$J$387,0)</f>
        <v>0</v>
      </c>
      <c r="BJ387" s="95" t="s">
        <v>22</v>
      </c>
      <c r="BK387" s="150">
        <f>ROUND($I$387*$H$387,2)</f>
        <v>0</v>
      </c>
      <c r="BL387" s="95" t="s">
        <v>143</v>
      </c>
      <c r="BM387" s="95" t="s">
        <v>557</v>
      </c>
    </row>
    <row r="388" spans="2:47" s="7" customFormat="1" ht="27" customHeight="1">
      <c r="B388" s="28"/>
      <c r="D388" s="151" t="s">
        <v>145</v>
      </c>
      <c r="F388" s="152" t="s">
        <v>558</v>
      </c>
      <c r="L388" s="28"/>
      <c r="M388" s="153"/>
      <c r="T388" s="60"/>
      <c r="AT388" s="7" t="s">
        <v>145</v>
      </c>
      <c r="AU388" s="7" t="s">
        <v>82</v>
      </c>
    </row>
    <row r="389" spans="2:47" s="7" customFormat="1" ht="84.75" customHeight="1">
      <c r="B389" s="28"/>
      <c r="D389" s="154" t="s">
        <v>147</v>
      </c>
      <c r="F389" s="155" t="s">
        <v>559</v>
      </c>
      <c r="L389" s="28"/>
      <c r="M389" s="153"/>
      <c r="T389" s="60"/>
      <c r="AT389" s="7" t="s">
        <v>147</v>
      </c>
      <c r="AU389" s="7" t="s">
        <v>82</v>
      </c>
    </row>
    <row r="390" spans="2:51" s="7" customFormat="1" ht="15.75" customHeight="1">
      <c r="B390" s="156"/>
      <c r="D390" s="154" t="s">
        <v>149</v>
      </c>
      <c r="E390" s="157"/>
      <c r="F390" s="158" t="s">
        <v>560</v>
      </c>
      <c r="H390" s="157"/>
      <c r="L390" s="156"/>
      <c r="M390" s="159"/>
      <c r="T390" s="160"/>
      <c r="AT390" s="157" t="s">
        <v>149</v>
      </c>
      <c r="AU390" s="157" t="s">
        <v>82</v>
      </c>
      <c r="AV390" s="157" t="s">
        <v>22</v>
      </c>
      <c r="AW390" s="157" t="s">
        <v>110</v>
      </c>
      <c r="AX390" s="157" t="s">
        <v>74</v>
      </c>
      <c r="AY390" s="157" t="s">
        <v>137</v>
      </c>
    </row>
    <row r="391" spans="2:51" s="7" customFormat="1" ht="15.75" customHeight="1">
      <c r="B391" s="156"/>
      <c r="D391" s="154" t="s">
        <v>149</v>
      </c>
      <c r="E391" s="157"/>
      <c r="F391" s="158" t="s">
        <v>365</v>
      </c>
      <c r="H391" s="157"/>
      <c r="L391" s="156"/>
      <c r="M391" s="159"/>
      <c r="T391" s="160"/>
      <c r="AT391" s="157" t="s">
        <v>149</v>
      </c>
      <c r="AU391" s="157" t="s">
        <v>82</v>
      </c>
      <c r="AV391" s="157" t="s">
        <v>22</v>
      </c>
      <c r="AW391" s="157" t="s">
        <v>110</v>
      </c>
      <c r="AX391" s="157" t="s">
        <v>74</v>
      </c>
      <c r="AY391" s="157" t="s">
        <v>137</v>
      </c>
    </row>
    <row r="392" spans="2:51" s="7" customFormat="1" ht="15.75" customHeight="1">
      <c r="B392" s="156"/>
      <c r="D392" s="154" t="s">
        <v>149</v>
      </c>
      <c r="E392" s="157"/>
      <c r="F392" s="158" t="s">
        <v>561</v>
      </c>
      <c r="H392" s="157"/>
      <c r="L392" s="156"/>
      <c r="M392" s="159"/>
      <c r="T392" s="160"/>
      <c r="AT392" s="157" t="s">
        <v>149</v>
      </c>
      <c r="AU392" s="157" t="s">
        <v>82</v>
      </c>
      <c r="AV392" s="157" t="s">
        <v>22</v>
      </c>
      <c r="AW392" s="157" t="s">
        <v>110</v>
      </c>
      <c r="AX392" s="157" t="s">
        <v>74</v>
      </c>
      <c r="AY392" s="157" t="s">
        <v>137</v>
      </c>
    </row>
    <row r="393" spans="2:51" s="7" customFormat="1" ht="15.75" customHeight="1">
      <c r="B393" s="161"/>
      <c r="D393" s="154" t="s">
        <v>149</v>
      </c>
      <c r="E393" s="162"/>
      <c r="F393" s="163" t="s">
        <v>562</v>
      </c>
      <c r="H393" s="164">
        <v>221.85</v>
      </c>
      <c r="L393" s="161"/>
      <c r="M393" s="165"/>
      <c r="T393" s="166"/>
      <c r="AT393" s="162" t="s">
        <v>149</v>
      </c>
      <c r="AU393" s="162" t="s">
        <v>82</v>
      </c>
      <c r="AV393" s="162" t="s">
        <v>82</v>
      </c>
      <c r="AW393" s="162" t="s">
        <v>110</v>
      </c>
      <c r="AX393" s="162" t="s">
        <v>22</v>
      </c>
      <c r="AY393" s="162" t="s">
        <v>137</v>
      </c>
    </row>
    <row r="394" spans="2:65" s="7" customFormat="1" ht="15.75" customHeight="1">
      <c r="B394" s="28"/>
      <c r="C394" s="173" t="s">
        <v>563</v>
      </c>
      <c r="D394" s="173" t="s">
        <v>302</v>
      </c>
      <c r="E394" s="174" t="s">
        <v>564</v>
      </c>
      <c r="F394" s="175" t="s">
        <v>565</v>
      </c>
      <c r="G394" s="176" t="s">
        <v>160</v>
      </c>
      <c r="H394" s="177">
        <v>221.85</v>
      </c>
      <c r="I394" s="178"/>
      <c r="J394" s="179">
        <f>ROUND($I$394*$H$394,2)</f>
        <v>0</v>
      </c>
      <c r="K394" s="175" t="s">
        <v>142</v>
      </c>
      <c r="L394" s="180"/>
      <c r="M394" s="181"/>
      <c r="N394" s="182" t="s">
        <v>45</v>
      </c>
      <c r="Q394" s="148">
        <v>0.0821</v>
      </c>
      <c r="R394" s="148">
        <f>$Q$394*$H$394</f>
        <v>18.213885</v>
      </c>
      <c r="S394" s="148">
        <v>0</v>
      </c>
      <c r="T394" s="149">
        <f>$S$394*$H$394</f>
        <v>0</v>
      </c>
      <c r="AR394" s="95" t="s">
        <v>213</v>
      </c>
      <c r="AT394" s="95" t="s">
        <v>302</v>
      </c>
      <c r="AU394" s="95" t="s">
        <v>82</v>
      </c>
      <c r="AY394" s="7" t="s">
        <v>137</v>
      </c>
      <c r="BE394" s="150">
        <f>IF($N$394="základní",$J$394,0)</f>
        <v>0</v>
      </c>
      <c r="BF394" s="150">
        <f>IF($N$394="snížená",$J$394,0)</f>
        <v>0</v>
      </c>
      <c r="BG394" s="150">
        <f>IF($N$394="zákl. přenesená",$J$394,0)</f>
        <v>0</v>
      </c>
      <c r="BH394" s="150">
        <f>IF($N$394="sníž. přenesená",$J$394,0)</f>
        <v>0</v>
      </c>
      <c r="BI394" s="150">
        <f>IF($N$394="nulová",$J$394,0)</f>
        <v>0</v>
      </c>
      <c r="BJ394" s="95" t="s">
        <v>22</v>
      </c>
      <c r="BK394" s="150">
        <f>ROUND($I$394*$H$394,2)</f>
        <v>0</v>
      </c>
      <c r="BL394" s="95" t="s">
        <v>143</v>
      </c>
      <c r="BM394" s="95" t="s">
        <v>566</v>
      </c>
    </row>
    <row r="395" spans="2:47" s="7" customFormat="1" ht="16.5" customHeight="1">
      <c r="B395" s="28"/>
      <c r="D395" s="151" t="s">
        <v>145</v>
      </c>
      <c r="F395" s="152" t="s">
        <v>567</v>
      </c>
      <c r="L395" s="28"/>
      <c r="M395" s="153"/>
      <c r="T395" s="60"/>
      <c r="AT395" s="7" t="s">
        <v>145</v>
      </c>
      <c r="AU395" s="7" t="s">
        <v>82</v>
      </c>
    </row>
    <row r="396" spans="2:65" s="7" customFormat="1" ht="15.75" customHeight="1">
      <c r="B396" s="28"/>
      <c r="C396" s="139" t="s">
        <v>568</v>
      </c>
      <c r="D396" s="139" t="s">
        <v>139</v>
      </c>
      <c r="E396" s="140" t="s">
        <v>569</v>
      </c>
      <c r="F396" s="141" t="s">
        <v>570</v>
      </c>
      <c r="G396" s="142" t="s">
        <v>173</v>
      </c>
      <c r="H396" s="143">
        <v>406.847</v>
      </c>
      <c r="I396" s="144"/>
      <c r="J396" s="145">
        <f>ROUND($I$396*$H$396,2)</f>
        <v>0</v>
      </c>
      <c r="K396" s="141" t="s">
        <v>142</v>
      </c>
      <c r="L396" s="28"/>
      <c r="M396" s="146"/>
      <c r="N396" s="147" t="s">
        <v>45</v>
      </c>
      <c r="Q396" s="148">
        <v>0.09599</v>
      </c>
      <c r="R396" s="148">
        <f>$Q$396*$H$396</f>
        <v>39.05324353</v>
      </c>
      <c r="S396" s="148">
        <v>0</v>
      </c>
      <c r="T396" s="149">
        <f>$S$396*$H$396</f>
        <v>0</v>
      </c>
      <c r="AR396" s="95" t="s">
        <v>143</v>
      </c>
      <c r="AT396" s="95" t="s">
        <v>139</v>
      </c>
      <c r="AU396" s="95" t="s">
        <v>82</v>
      </c>
      <c r="AY396" s="7" t="s">
        <v>137</v>
      </c>
      <c r="BE396" s="150">
        <f>IF($N$396="základní",$J$396,0)</f>
        <v>0</v>
      </c>
      <c r="BF396" s="150">
        <f>IF($N$396="snížená",$J$396,0)</f>
        <v>0</v>
      </c>
      <c r="BG396" s="150">
        <f>IF($N$396="zákl. přenesená",$J$396,0)</f>
        <v>0</v>
      </c>
      <c r="BH396" s="150">
        <f>IF($N$396="sníž. přenesená",$J$396,0)</f>
        <v>0</v>
      </c>
      <c r="BI396" s="150">
        <f>IF($N$396="nulová",$J$396,0)</f>
        <v>0</v>
      </c>
      <c r="BJ396" s="95" t="s">
        <v>22</v>
      </c>
      <c r="BK396" s="150">
        <f>ROUND($I$396*$H$396,2)</f>
        <v>0</v>
      </c>
      <c r="BL396" s="95" t="s">
        <v>143</v>
      </c>
      <c r="BM396" s="95" t="s">
        <v>571</v>
      </c>
    </row>
    <row r="397" spans="2:47" s="7" customFormat="1" ht="27" customHeight="1">
      <c r="B397" s="28"/>
      <c r="D397" s="151" t="s">
        <v>145</v>
      </c>
      <c r="F397" s="152" t="s">
        <v>572</v>
      </c>
      <c r="L397" s="28"/>
      <c r="M397" s="153"/>
      <c r="T397" s="60"/>
      <c r="AT397" s="7" t="s">
        <v>145</v>
      </c>
      <c r="AU397" s="7" t="s">
        <v>82</v>
      </c>
    </row>
    <row r="398" spans="2:47" s="7" customFormat="1" ht="84.75" customHeight="1">
      <c r="B398" s="28"/>
      <c r="D398" s="154" t="s">
        <v>147</v>
      </c>
      <c r="F398" s="155" t="s">
        <v>573</v>
      </c>
      <c r="L398" s="28"/>
      <c r="M398" s="153"/>
      <c r="T398" s="60"/>
      <c r="AT398" s="7" t="s">
        <v>147</v>
      </c>
      <c r="AU398" s="7" t="s">
        <v>82</v>
      </c>
    </row>
    <row r="399" spans="2:51" s="7" customFormat="1" ht="15.75" customHeight="1">
      <c r="B399" s="156"/>
      <c r="D399" s="154" t="s">
        <v>149</v>
      </c>
      <c r="E399" s="157"/>
      <c r="F399" s="158" t="s">
        <v>475</v>
      </c>
      <c r="H399" s="157"/>
      <c r="L399" s="156"/>
      <c r="M399" s="159"/>
      <c r="T399" s="160"/>
      <c r="AT399" s="157" t="s">
        <v>149</v>
      </c>
      <c r="AU399" s="157" t="s">
        <v>82</v>
      </c>
      <c r="AV399" s="157" t="s">
        <v>22</v>
      </c>
      <c r="AW399" s="157" t="s">
        <v>110</v>
      </c>
      <c r="AX399" s="157" t="s">
        <v>74</v>
      </c>
      <c r="AY399" s="157" t="s">
        <v>137</v>
      </c>
    </row>
    <row r="400" spans="2:51" s="7" customFormat="1" ht="15.75" customHeight="1">
      <c r="B400" s="156"/>
      <c r="D400" s="154" t="s">
        <v>149</v>
      </c>
      <c r="E400" s="157"/>
      <c r="F400" s="158" t="s">
        <v>476</v>
      </c>
      <c r="H400" s="157"/>
      <c r="L400" s="156"/>
      <c r="M400" s="159"/>
      <c r="T400" s="160"/>
      <c r="AT400" s="157" t="s">
        <v>149</v>
      </c>
      <c r="AU400" s="157" t="s">
        <v>82</v>
      </c>
      <c r="AV400" s="157" t="s">
        <v>22</v>
      </c>
      <c r="AW400" s="157" t="s">
        <v>110</v>
      </c>
      <c r="AX400" s="157" t="s">
        <v>74</v>
      </c>
      <c r="AY400" s="157" t="s">
        <v>137</v>
      </c>
    </row>
    <row r="401" spans="2:51" s="7" customFormat="1" ht="15.75" customHeight="1">
      <c r="B401" s="161"/>
      <c r="D401" s="154" t="s">
        <v>149</v>
      </c>
      <c r="E401" s="162"/>
      <c r="F401" s="163" t="s">
        <v>574</v>
      </c>
      <c r="H401" s="164">
        <v>250.5</v>
      </c>
      <c r="L401" s="161"/>
      <c r="M401" s="165"/>
      <c r="T401" s="166"/>
      <c r="AT401" s="162" t="s">
        <v>149</v>
      </c>
      <c r="AU401" s="162" t="s">
        <v>82</v>
      </c>
      <c r="AV401" s="162" t="s">
        <v>82</v>
      </c>
      <c r="AW401" s="162" t="s">
        <v>110</v>
      </c>
      <c r="AX401" s="162" t="s">
        <v>74</v>
      </c>
      <c r="AY401" s="162" t="s">
        <v>137</v>
      </c>
    </row>
    <row r="402" spans="2:51" s="7" customFormat="1" ht="15.75" customHeight="1">
      <c r="B402" s="161"/>
      <c r="D402" s="154" t="s">
        <v>149</v>
      </c>
      <c r="E402" s="162"/>
      <c r="F402" s="163" t="s">
        <v>575</v>
      </c>
      <c r="H402" s="164">
        <v>63</v>
      </c>
      <c r="L402" s="161"/>
      <c r="M402" s="165"/>
      <c r="T402" s="166"/>
      <c r="AT402" s="162" t="s">
        <v>149</v>
      </c>
      <c r="AU402" s="162" t="s">
        <v>82</v>
      </c>
      <c r="AV402" s="162" t="s">
        <v>82</v>
      </c>
      <c r="AW402" s="162" t="s">
        <v>110</v>
      </c>
      <c r="AX402" s="162" t="s">
        <v>74</v>
      </c>
      <c r="AY402" s="162" t="s">
        <v>137</v>
      </c>
    </row>
    <row r="403" spans="2:51" s="7" customFormat="1" ht="15.75" customHeight="1">
      <c r="B403" s="161"/>
      <c r="D403" s="154" t="s">
        <v>149</v>
      </c>
      <c r="E403" s="162"/>
      <c r="F403" s="163" t="s">
        <v>576</v>
      </c>
      <c r="H403" s="164">
        <v>23.54</v>
      </c>
      <c r="L403" s="161"/>
      <c r="M403" s="165"/>
      <c r="T403" s="166"/>
      <c r="AT403" s="162" t="s">
        <v>149</v>
      </c>
      <c r="AU403" s="162" t="s">
        <v>82</v>
      </c>
      <c r="AV403" s="162" t="s">
        <v>82</v>
      </c>
      <c r="AW403" s="162" t="s">
        <v>110</v>
      </c>
      <c r="AX403" s="162" t="s">
        <v>74</v>
      </c>
      <c r="AY403" s="162" t="s">
        <v>137</v>
      </c>
    </row>
    <row r="404" spans="2:51" s="7" customFormat="1" ht="15.75" customHeight="1">
      <c r="B404" s="161"/>
      <c r="D404" s="154" t="s">
        <v>149</v>
      </c>
      <c r="E404" s="162"/>
      <c r="F404" s="163" t="s">
        <v>577</v>
      </c>
      <c r="H404" s="164">
        <v>26.7</v>
      </c>
      <c r="L404" s="161"/>
      <c r="M404" s="165"/>
      <c r="T404" s="166"/>
      <c r="AT404" s="162" t="s">
        <v>149</v>
      </c>
      <c r="AU404" s="162" t="s">
        <v>82</v>
      </c>
      <c r="AV404" s="162" t="s">
        <v>82</v>
      </c>
      <c r="AW404" s="162" t="s">
        <v>110</v>
      </c>
      <c r="AX404" s="162" t="s">
        <v>74</v>
      </c>
      <c r="AY404" s="162" t="s">
        <v>137</v>
      </c>
    </row>
    <row r="405" spans="2:51" s="7" customFormat="1" ht="15.75" customHeight="1">
      <c r="B405" s="161"/>
      <c r="D405" s="154" t="s">
        <v>149</v>
      </c>
      <c r="E405" s="162"/>
      <c r="F405" s="163" t="s">
        <v>578</v>
      </c>
      <c r="H405" s="164">
        <v>13.13</v>
      </c>
      <c r="L405" s="161"/>
      <c r="M405" s="165"/>
      <c r="T405" s="166"/>
      <c r="AT405" s="162" t="s">
        <v>149</v>
      </c>
      <c r="AU405" s="162" t="s">
        <v>82</v>
      </c>
      <c r="AV405" s="162" t="s">
        <v>82</v>
      </c>
      <c r="AW405" s="162" t="s">
        <v>110</v>
      </c>
      <c r="AX405" s="162" t="s">
        <v>74</v>
      </c>
      <c r="AY405" s="162" t="s">
        <v>137</v>
      </c>
    </row>
    <row r="406" spans="2:51" s="7" customFormat="1" ht="15.75" customHeight="1">
      <c r="B406" s="161"/>
      <c r="D406" s="154" t="s">
        <v>149</v>
      </c>
      <c r="E406" s="162"/>
      <c r="F406" s="163"/>
      <c r="H406" s="164">
        <v>0</v>
      </c>
      <c r="L406" s="161"/>
      <c r="M406" s="165"/>
      <c r="T406" s="166"/>
      <c r="AT406" s="162" t="s">
        <v>149</v>
      </c>
      <c r="AU406" s="162" t="s">
        <v>82</v>
      </c>
      <c r="AV406" s="162" t="s">
        <v>82</v>
      </c>
      <c r="AW406" s="162" t="s">
        <v>110</v>
      </c>
      <c r="AX406" s="162" t="s">
        <v>74</v>
      </c>
      <c r="AY406" s="162" t="s">
        <v>137</v>
      </c>
    </row>
    <row r="407" spans="2:51" s="7" customFormat="1" ht="15.75" customHeight="1">
      <c r="B407" s="156"/>
      <c r="D407" s="154" t="s">
        <v>149</v>
      </c>
      <c r="E407" s="157"/>
      <c r="F407" s="158" t="s">
        <v>579</v>
      </c>
      <c r="H407" s="157"/>
      <c r="L407" s="156"/>
      <c r="M407" s="159"/>
      <c r="T407" s="160"/>
      <c r="AT407" s="157" t="s">
        <v>149</v>
      </c>
      <c r="AU407" s="157" t="s">
        <v>82</v>
      </c>
      <c r="AV407" s="157" t="s">
        <v>22</v>
      </c>
      <c r="AW407" s="157" t="s">
        <v>110</v>
      </c>
      <c r="AX407" s="157" t="s">
        <v>74</v>
      </c>
      <c r="AY407" s="157" t="s">
        <v>137</v>
      </c>
    </row>
    <row r="408" spans="2:51" s="7" customFormat="1" ht="15.75" customHeight="1">
      <c r="B408" s="161"/>
      <c r="D408" s="154" t="s">
        <v>149</v>
      </c>
      <c r="E408" s="162"/>
      <c r="F408" s="163" t="s">
        <v>308</v>
      </c>
      <c r="H408" s="164">
        <v>22</v>
      </c>
      <c r="L408" s="161"/>
      <c r="M408" s="165"/>
      <c r="T408" s="166"/>
      <c r="AT408" s="162" t="s">
        <v>149</v>
      </c>
      <c r="AU408" s="162" t="s">
        <v>82</v>
      </c>
      <c r="AV408" s="162" t="s">
        <v>82</v>
      </c>
      <c r="AW408" s="162" t="s">
        <v>110</v>
      </c>
      <c r="AX408" s="162" t="s">
        <v>74</v>
      </c>
      <c r="AY408" s="162" t="s">
        <v>137</v>
      </c>
    </row>
    <row r="409" spans="2:51" s="7" customFormat="1" ht="15.75" customHeight="1">
      <c r="B409" s="161"/>
      <c r="D409" s="154" t="s">
        <v>149</v>
      </c>
      <c r="E409" s="162"/>
      <c r="F409" s="163"/>
      <c r="H409" s="164">
        <v>0</v>
      </c>
      <c r="L409" s="161"/>
      <c r="M409" s="165"/>
      <c r="T409" s="166"/>
      <c r="AT409" s="162" t="s">
        <v>149</v>
      </c>
      <c r="AU409" s="162" t="s">
        <v>82</v>
      </c>
      <c r="AV409" s="162" t="s">
        <v>82</v>
      </c>
      <c r="AW409" s="162" t="s">
        <v>110</v>
      </c>
      <c r="AX409" s="162" t="s">
        <v>74</v>
      </c>
      <c r="AY409" s="162" t="s">
        <v>137</v>
      </c>
    </row>
    <row r="410" spans="2:51" s="7" customFormat="1" ht="15.75" customHeight="1">
      <c r="B410" s="167"/>
      <c r="D410" s="154" t="s">
        <v>149</v>
      </c>
      <c r="E410" s="168"/>
      <c r="F410" s="169" t="s">
        <v>211</v>
      </c>
      <c r="H410" s="170">
        <v>398.87</v>
      </c>
      <c r="L410" s="167"/>
      <c r="M410" s="171"/>
      <c r="T410" s="172"/>
      <c r="AT410" s="168" t="s">
        <v>149</v>
      </c>
      <c r="AU410" s="168" t="s">
        <v>82</v>
      </c>
      <c r="AV410" s="168" t="s">
        <v>143</v>
      </c>
      <c r="AW410" s="168" t="s">
        <v>110</v>
      </c>
      <c r="AX410" s="168" t="s">
        <v>22</v>
      </c>
      <c r="AY410" s="168" t="s">
        <v>137</v>
      </c>
    </row>
    <row r="411" spans="2:51" s="7" customFormat="1" ht="15.75" customHeight="1">
      <c r="B411" s="161"/>
      <c r="D411" s="154" t="s">
        <v>149</v>
      </c>
      <c r="F411" s="163" t="s">
        <v>580</v>
      </c>
      <c r="H411" s="164">
        <v>406.847</v>
      </c>
      <c r="L411" s="161"/>
      <c r="M411" s="165"/>
      <c r="T411" s="166"/>
      <c r="AT411" s="162" t="s">
        <v>149</v>
      </c>
      <c r="AU411" s="162" t="s">
        <v>82</v>
      </c>
      <c r="AV411" s="162" t="s">
        <v>82</v>
      </c>
      <c r="AW411" s="162" t="s">
        <v>74</v>
      </c>
      <c r="AX411" s="162" t="s">
        <v>22</v>
      </c>
      <c r="AY411" s="162" t="s">
        <v>137</v>
      </c>
    </row>
    <row r="412" spans="2:65" s="7" customFormat="1" ht="15.75" customHeight="1">
      <c r="B412" s="28"/>
      <c r="C412" s="173" t="s">
        <v>581</v>
      </c>
      <c r="D412" s="173" t="s">
        <v>302</v>
      </c>
      <c r="E412" s="174" t="s">
        <v>582</v>
      </c>
      <c r="F412" s="175" t="s">
        <v>583</v>
      </c>
      <c r="G412" s="176" t="s">
        <v>160</v>
      </c>
      <c r="H412" s="177">
        <v>384.407</v>
      </c>
      <c r="I412" s="178"/>
      <c r="J412" s="179">
        <f>ROUND($I$412*$H$412,2)</f>
        <v>0</v>
      </c>
      <c r="K412" s="175" t="s">
        <v>142</v>
      </c>
      <c r="L412" s="180"/>
      <c r="M412" s="181"/>
      <c r="N412" s="182" t="s">
        <v>45</v>
      </c>
      <c r="Q412" s="148">
        <v>0.058</v>
      </c>
      <c r="R412" s="148">
        <f>$Q$412*$H$412</f>
        <v>22.295606</v>
      </c>
      <c r="S412" s="148">
        <v>0</v>
      </c>
      <c r="T412" s="149">
        <f>$S$412*$H$412</f>
        <v>0</v>
      </c>
      <c r="AR412" s="95" t="s">
        <v>213</v>
      </c>
      <c r="AT412" s="95" t="s">
        <v>302</v>
      </c>
      <c r="AU412" s="95" t="s">
        <v>82</v>
      </c>
      <c r="AY412" s="7" t="s">
        <v>137</v>
      </c>
      <c r="BE412" s="150">
        <f>IF($N$412="základní",$J$412,0)</f>
        <v>0</v>
      </c>
      <c r="BF412" s="150">
        <f>IF($N$412="snížená",$J$412,0)</f>
        <v>0</v>
      </c>
      <c r="BG412" s="150">
        <f>IF($N$412="zákl. přenesená",$J$412,0)</f>
        <v>0</v>
      </c>
      <c r="BH412" s="150">
        <f>IF($N$412="sníž. přenesená",$J$412,0)</f>
        <v>0</v>
      </c>
      <c r="BI412" s="150">
        <f>IF($N$412="nulová",$J$412,0)</f>
        <v>0</v>
      </c>
      <c r="BJ412" s="95" t="s">
        <v>22</v>
      </c>
      <c r="BK412" s="150">
        <f>ROUND($I$412*$H$412,2)</f>
        <v>0</v>
      </c>
      <c r="BL412" s="95" t="s">
        <v>143</v>
      </c>
      <c r="BM412" s="95" t="s">
        <v>584</v>
      </c>
    </row>
    <row r="413" spans="2:47" s="7" customFormat="1" ht="16.5" customHeight="1">
      <c r="B413" s="28"/>
      <c r="D413" s="151" t="s">
        <v>145</v>
      </c>
      <c r="F413" s="152" t="s">
        <v>585</v>
      </c>
      <c r="L413" s="28"/>
      <c r="M413" s="153"/>
      <c r="T413" s="60"/>
      <c r="AT413" s="7" t="s">
        <v>145</v>
      </c>
      <c r="AU413" s="7" t="s">
        <v>82</v>
      </c>
    </row>
    <row r="414" spans="2:51" s="7" customFormat="1" ht="15.75" customHeight="1">
      <c r="B414" s="161"/>
      <c r="D414" s="154" t="s">
        <v>149</v>
      </c>
      <c r="E414" s="162"/>
      <c r="F414" s="163" t="s">
        <v>586</v>
      </c>
      <c r="H414" s="164">
        <v>376.87</v>
      </c>
      <c r="L414" s="161"/>
      <c r="M414" s="165"/>
      <c r="T414" s="166"/>
      <c r="AT414" s="162" t="s">
        <v>149</v>
      </c>
      <c r="AU414" s="162" t="s">
        <v>82</v>
      </c>
      <c r="AV414" s="162" t="s">
        <v>82</v>
      </c>
      <c r="AW414" s="162" t="s">
        <v>110</v>
      </c>
      <c r="AX414" s="162" t="s">
        <v>22</v>
      </c>
      <c r="AY414" s="162" t="s">
        <v>137</v>
      </c>
    </row>
    <row r="415" spans="2:51" s="7" customFormat="1" ht="15.75" customHeight="1">
      <c r="B415" s="161"/>
      <c r="D415" s="154" t="s">
        <v>149</v>
      </c>
      <c r="F415" s="163" t="s">
        <v>587</v>
      </c>
      <c r="H415" s="164">
        <v>384.407</v>
      </c>
      <c r="L415" s="161"/>
      <c r="M415" s="165"/>
      <c r="T415" s="166"/>
      <c r="AT415" s="162" t="s">
        <v>149</v>
      </c>
      <c r="AU415" s="162" t="s">
        <v>82</v>
      </c>
      <c r="AV415" s="162" t="s">
        <v>82</v>
      </c>
      <c r="AW415" s="162" t="s">
        <v>74</v>
      </c>
      <c r="AX415" s="162" t="s">
        <v>22</v>
      </c>
      <c r="AY415" s="162" t="s">
        <v>137</v>
      </c>
    </row>
    <row r="416" spans="2:65" s="7" customFormat="1" ht="15.75" customHeight="1">
      <c r="B416" s="28"/>
      <c r="C416" s="173" t="s">
        <v>588</v>
      </c>
      <c r="D416" s="173" t="s">
        <v>302</v>
      </c>
      <c r="E416" s="174" t="s">
        <v>589</v>
      </c>
      <c r="F416" s="175" t="s">
        <v>590</v>
      </c>
      <c r="G416" s="176" t="s">
        <v>160</v>
      </c>
      <c r="H416" s="177">
        <v>22.44</v>
      </c>
      <c r="I416" s="178"/>
      <c r="J416" s="179">
        <f>ROUND($I$416*$H$416,2)</f>
        <v>0</v>
      </c>
      <c r="K416" s="175" t="s">
        <v>142</v>
      </c>
      <c r="L416" s="180"/>
      <c r="M416" s="181"/>
      <c r="N416" s="182" t="s">
        <v>45</v>
      </c>
      <c r="Q416" s="148">
        <v>0.085</v>
      </c>
      <c r="R416" s="148">
        <f>$Q$416*$H$416</f>
        <v>1.9074000000000002</v>
      </c>
      <c r="S416" s="148">
        <v>0</v>
      </c>
      <c r="T416" s="149">
        <f>$S$416*$H$416</f>
        <v>0</v>
      </c>
      <c r="AR416" s="95" t="s">
        <v>213</v>
      </c>
      <c r="AT416" s="95" t="s">
        <v>302</v>
      </c>
      <c r="AU416" s="95" t="s">
        <v>82</v>
      </c>
      <c r="AY416" s="7" t="s">
        <v>137</v>
      </c>
      <c r="BE416" s="150">
        <f>IF($N$416="základní",$J$416,0)</f>
        <v>0</v>
      </c>
      <c r="BF416" s="150">
        <f>IF($N$416="snížená",$J$416,0)</f>
        <v>0</v>
      </c>
      <c r="BG416" s="150">
        <f>IF($N$416="zákl. přenesená",$J$416,0)</f>
        <v>0</v>
      </c>
      <c r="BH416" s="150">
        <f>IF($N$416="sníž. přenesená",$J$416,0)</f>
        <v>0</v>
      </c>
      <c r="BI416" s="150">
        <f>IF($N$416="nulová",$J$416,0)</f>
        <v>0</v>
      </c>
      <c r="BJ416" s="95" t="s">
        <v>22</v>
      </c>
      <c r="BK416" s="150">
        <f>ROUND($I$416*$H$416,2)</f>
        <v>0</v>
      </c>
      <c r="BL416" s="95" t="s">
        <v>143</v>
      </c>
      <c r="BM416" s="95" t="s">
        <v>591</v>
      </c>
    </row>
    <row r="417" spans="2:47" s="7" customFormat="1" ht="16.5" customHeight="1">
      <c r="B417" s="28"/>
      <c r="D417" s="151" t="s">
        <v>145</v>
      </c>
      <c r="F417" s="152" t="s">
        <v>592</v>
      </c>
      <c r="L417" s="28"/>
      <c r="M417" s="153"/>
      <c r="T417" s="60"/>
      <c r="AT417" s="7" t="s">
        <v>145</v>
      </c>
      <c r="AU417" s="7" t="s">
        <v>82</v>
      </c>
    </row>
    <row r="418" spans="2:51" s="7" customFormat="1" ht="15.75" customHeight="1">
      <c r="B418" s="161"/>
      <c r="D418" s="154" t="s">
        <v>149</v>
      </c>
      <c r="E418" s="162"/>
      <c r="F418" s="163" t="s">
        <v>308</v>
      </c>
      <c r="H418" s="164">
        <v>22</v>
      </c>
      <c r="L418" s="161"/>
      <c r="M418" s="165"/>
      <c r="T418" s="166"/>
      <c r="AT418" s="162" t="s">
        <v>149</v>
      </c>
      <c r="AU418" s="162" t="s">
        <v>82</v>
      </c>
      <c r="AV418" s="162" t="s">
        <v>82</v>
      </c>
      <c r="AW418" s="162" t="s">
        <v>110</v>
      </c>
      <c r="AX418" s="162" t="s">
        <v>22</v>
      </c>
      <c r="AY418" s="162" t="s">
        <v>137</v>
      </c>
    </row>
    <row r="419" spans="2:51" s="7" customFormat="1" ht="15.75" customHeight="1">
      <c r="B419" s="161"/>
      <c r="D419" s="154" t="s">
        <v>149</v>
      </c>
      <c r="F419" s="163" t="s">
        <v>593</v>
      </c>
      <c r="H419" s="164">
        <v>22.44</v>
      </c>
      <c r="L419" s="161"/>
      <c r="M419" s="165"/>
      <c r="T419" s="166"/>
      <c r="AT419" s="162" t="s">
        <v>149</v>
      </c>
      <c r="AU419" s="162" t="s">
        <v>82</v>
      </c>
      <c r="AV419" s="162" t="s">
        <v>82</v>
      </c>
      <c r="AW419" s="162" t="s">
        <v>74</v>
      </c>
      <c r="AX419" s="162" t="s">
        <v>22</v>
      </c>
      <c r="AY419" s="162" t="s">
        <v>137</v>
      </c>
    </row>
    <row r="420" spans="2:65" s="7" customFormat="1" ht="15.75" customHeight="1">
      <c r="B420" s="28"/>
      <c r="C420" s="139" t="s">
        <v>594</v>
      </c>
      <c r="D420" s="139" t="s">
        <v>139</v>
      </c>
      <c r="E420" s="140" t="s">
        <v>595</v>
      </c>
      <c r="F420" s="141" t="s">
        <v>596</v>
      </c>
      <c r="G420" s="142" t="s">
        <v>173</v>
      </c>
      <c r="H420" s="143">
        <v>218.79</v>
      </c>
      <c r="I420" s="144"/>
      <c r="J420" s="145">
        <f>ROUND($I$420*$H$420,2)</f>
        <v>0</v>
      </c>
      <c r="K420" s="141" t="s">
        <v>142</v>
      </c>
      <c r="L420" s="28"/>
      <c r="M420" s="146"/>
      <c r="N420" s="147" t="s">
        <v>45</v>
      </c>
      <c r="Q420" s="148">
        <v>0.23236</v>
      </c>
      <c r="R420" s="148">
        <f>$Q$420*$H$420</f>
        <v>50.8380444</v>
      </c>
      <c r="S420" s="148">
        <v>0</v>
      </c>
      <c r="T420" s="149">
        <f>$S$420*$H$420</f>
        <v>0</v>
      </c>
      <c r="AR420" s="95" t="s">
        <v>143</v>
      </c>
      <c r="AT420" s="95" t="s">
        <v>139</v>
      </c>
      <c r="AU420" s="95" t="s">
        <v>82</v>
      </c>
      <c r="AY420" s="7" t="s">
        <v>137</v>
      </c>
      <c r="BE420" s="150">
        <f>IF($N$420="základní",$J$420,0)</f>
        <v>0</v>
      </c>
      <c r="BF420" s="150">
        <f>IF($N$420="snížená",$J$420,0)</f>
        <v>0</v>
      </c>
      <c r="BG420" s="150">
        <f>IF($N$420="zákl. přenesená",$J$420,0)</f>
        <v>0</v>
      </c>
      <c r="BH420" s="150">
        <f>IF($N$420="sníž. přenesená",$J$420,0)</f>
        <v>0</v>
      </c>
      <c r="BI420" s="150">
        <f>IF($N$420="nulová",$J$420,0)</f>
        <v>0</v>
      </c>
      <c r="BJ420" s="95" t="s">
        <v>22</v>
      </c>
      <c r="BK420" s="150">
        <f>ROUND($I$420*$H$420,2)</f>
        <v>0</v>
      </c>
      <c r="BL420" s="95" t="s">
        <v>143</v>
      </c>
      <c r="BM420" s="95" t="s">
        <v>597</v>
      </c>
    </row>
    <row r="421" spans="2:47" s="7" customFormat="1" ht="27" customHeight="1">
      <c r="B421" s="28"/>
      <c r="D421" s="151" t="s">
        <v>145</v>
      </c>
      <c r="F421" s="152" t="s">
        <v>598</v>
      </c>
      <c r="L421" s="28"/>
      <c r="M421" s="153"/>
      <c r="T421" s="60"/>
      <c r="AT421" s="7" t="s">
        <v>145</v>
      </c>
      <c r="AU421" s="7" t="s">
        <v>82</v>
      </c>
    </row>
    <row r="422" spans="2:47" s="7" customFormat="1" ht="138.75" customHeight="1">
      <c r="B422" s="28"/>
      <c r="D422" s="154" t="s">
        <v>147</v>
      </c>
      <c r="F422" s="155" t="s">
        <v>599</v>
      </c>
      <c r="L422" s="28"/>
      <c r="M422" s="153"/>
      <c r="T422" s="60"/>
      <c r="AT422" s="7" t="s">
        <v>147</v>
      </c>
      <c r="AU422" s="7" t="s">
        <v>82</v>
      </c>
    </row>
    <row r="423" spans="2:51" s="7" customFormat="1" ht="15.75" customHeight="1">
      <c r="B423" s="156"/>
      <c r="D423" s="154" t="s">
        <v>149</v>
      </c>
      <c r="E423" s="157"/>
      <c r="F423" s="158" t="s">
        <v>600</v>
      </c>
      <c r="H423" s="157"/>
      <c r="L423" s="156"/>
      <c r="M423" s="159"/>
      <c r="T423" s="160"/>
      <c r="AT423" s="157" t="s">
        <v>149</v>
      </c>
      <c r="AU423" s="157" t="s">
        <v>82</v>
      </c>
      <c r="AV423" s="157" t="s">
        <v>22</v>
      </c>
      <c r="AW423" s="157" t="s">
        <v>110</v>
      </c>
      <c r="AX423" s="157" t="s">
        <v>74</v>
      </c>
      <c r="AY423" s="157" t="s">
        <v>137</v>
      </c>
    </row>
    <row r="424" spans="2:51" s="7" customFormat="1" ht="15.75" customHeight="1">
      <c r="B424" s="156"/>
      <c r="D424" s="154" t="s">
        <v>149</v>
      </c>
      <c r="E424" s="157"/>
      <c r="F424" s="158" t="s">
        <v>601</v>
      </c>
      <c r="H424" s="157"/>
      <c r="L424" s="156"/>
      <c r="M424" s="159"/>
      <c r="T424" s="160"/>
      <c r="AT424" s="157" t="s">
        <v>149</v>
      </c>
      <c r="AU424" s="157" t="s">
        <v>82</v>
      </c>
      <c r="AV424" s="157" t="s">
        <v>22</v>
      </c>
      <c r="AW424" s="157" t="s">
        <v>110</v>
      </c>
      <c r="AX424" s="157" t="s">
        <v>74</v>
      </c>
      <c r="AY424" s="157" t="s">
        <v>137</v>
      </c>
    </row>
    <row r="425" spans="2:51" s="7" customFormat="1" ht="15.75" customHeight="1">
      <c r="B425" s="156"/>
      <c r="D425" s="154" t="s">
        <v>149</v>
      </c>
      <c r="E425" s="157"/>
      <c r="F425" s="158" t="s">
        <v>561</v>
      </c>
      <c r="H425" s="157"/>
      <c r="L425" s="156"/>
      <c r="M425" s="159"/>
      <c r="T425" s="160"/>
      <c r="AT425" s="157" t="s">
        <v>149</v>
      </c>
      <c r="AU425" s="157" t="s">
        <v>82</v>
      </c>
      <c r="AV425" s="157" t="s">
        <v>22</v>
      </c>
      <c r="AW425" s="157" t="s">
        <v>110</v>
      </c>
      <c r="AX425" s="157" t="s">
        <v>74</v>
      </c>
      <c r="AY425" s="157" t="s">
        <v>137</v>
      </c>
    </row>
    <row r="426" spans="2:51" s="7" customFormat="1" ht="15.75" customHeight="1">
      <c r="B426" s="161"/>
      <c r="D426" s="154" t="s">
        <v>149</v>
      </c>
      <c r="E426" s="162"/>
      <c r="F426" s="163" t="s">
        <v>602</v>
      </c>
      <c r="H426" s="164">
        <v>214.5</v>
      </c>
      <c r="L426" s="161"/>
      <c r="M426" s="165"/>
      <c r="T426" s="166"/>
      <c r="AT426" s="162" t="s">
        <v>149</v>
      </c>
      <c r="AU426" s="162" t="s">
        <v>82</v>
      </c>
      <c r="AV426" s="162" t="s">
        <v>82</v>
      </c>
      <c r="AW426" s="162" t="s">
        <v>110</v>
      </c>
      <c r="AX426" s="162" t="s">
        <v>22</v>
      </c>
      <c r="AY426" s="162" t="s">
        <v>137</v>
      </c>
    </row>
    <row r="427" spans="2:51" s="7" customFormat="1" ht="15.75" customHeight="1">
      <c r="B427" s="161"/>
      <c r="D427" s="154" t="s">
        <v>149</v>
      </c>
      <c r="F427" s="163" t="s">
        <v>603</v>
      </c>
      <c r="H427" s="164">
        <v>218.79</v>
      </c>
      <c r="L427" s="161"/>
      <c r="M427" s="165"/>
      <c r="T427" s="166"/>
      <c r="AT427" s="162" t="s">
        <v>149</v>
      </c>
      <c r="AU427" s="162" t="s">
        <v>82</v>
      </c>
      <c r="AV427" s="162" t="s">
        <v>82</v>
      </c>
      <c r="AW427" s="162" t="s">
        <v>74</v>
      </c>
      <c r="AX427" s="162" t="s">
        <v>22</v>
      </c>
      <c r="AY427" s="162" t="s">
        <v>137</v>
      </c>
    </row>
    <row r="428" spans="2:65" s="7" customFormat="1" ht="15.75" customHeight="1">
      <c r="B428" s="28"/>
      <c r="C428" s="173" t="s">
        <v>604</v>
      </c>
      <c r="D428" s="173" t="s">
        <v>302</v>
      </c>
      <c r="E428" s="174" t="s">
        <v>605</v>
      </c>
      <c r="F428" s="175" t="s">
        <v>606</v>
      </c>
      <c r="G428" s="176" t="s">
        <v>160</v>
      </c>
      <c r="H428" s="177">
        <v>429</v>
      </c>
      <c r="I428" s="178"/>
      <c r="J428" s="179">
        <f>ROUND($I$428*$H$428,2)</f>
        <v>0</v>
      </c>
      <c r="K428" s="175" t="s">
        <v>142</v>
      </c>
      <c r="L428" s="180"/>
      <c r="M428" s="181"/>
      <c r="N428" s="182" t="s">
        <v>45</v>
      </c>
      <c r="Q428" s="148">
        <v>0.029</v>
      </c>
      <c r="R428" s="148">
        <f>$Q$428*$H$428</f>
        <v>12.441</v>
      </c>
      <c r="S428" s="148">
        <v>0</v>
      </c>
      <c r="T428" s="149">
        <f>$S$428*$H$428</f>
        <v>0</v>
      </c>
      <c r="AR428" s="95" t="s">
        <v>213</v>
      </c>
      <c r="AT428" s="95" t="s">
        <v>302</v>
      </c>
      <c r="AU428" s="95" t="s">
        <v>82</v>
      </c>
      <c r="AY428" s="7" t="s">
        <v>137</v>
      </c>
      <c r="BE428" s="150">
        <f>IF($N$428="základní",$J$428,0)</f>
        <v>0</v>
      </c>
      <c r="BF428" s="150">
        <f>IF($N$428="snížená",$J$428,0)</f>
        <v>0</v>
      </c>
      <c r="BG428" s="150">
        <f>IF($N$428="zákl. přenesená",$J$428,0)</f>
        <v>0</v>
      </c>
      <c r="BH428" s="150">
        <f>IF($N$428="sníž. přenesená",$J$428,0)</f>
        <v>0</v>
      </c>
      <c r="BI428" s="150">
        <f>IF($N$428="nulová",$J$428,0)</f>
        <v>0</v>
      </c>
      <c r="BJ428" s="95" t="s">
        <v>22</v>
      </c>
      <c r="BK428" s="150">
        <f>ROUND($I$428*$H$428,2)</f>
        <v>0</v>
      </c>
      <c r="BL428" s="95" t="s">
        <v>143</v>
      </c>
      <c r="BM428" s="95" t="s">
        <v>607</v>
      </c>
    </row>
    <row r="429" spans="2:47" s="7" customFormat="1" ht="16.5" customHeight="1">
      <c r="B429" s="28"/>
      <c r="D429" s="151" t="s">
        <v>145</v>
      </c>
      <c r="F429" s="152" t="s">
        <v>608</v>
      </c>
      <c r="L429" s="28"/>
      <c r="M429" s="153"/>
      <c r="T429" s="60"/>
      <c r="AT429" s="7" t="s">
        <v>145</v>
      </c>
      <c r="AU429" s="7" t="s">
        <v>82</v>
      </c>
    </row>
    <row r="430" spans="2:51" s="7" customFormat="1" ht="15.75" customHeight="1">
      <c r="B430" s="161"/>
      <c r="D430" s="154" t="s">
        <v>149</v>
      </c>
      <c r="E430" s="162"/>
      <c r="F430" s="163" t="s">
        <v>609</v>
      </c>
      <c r="H430" s="164">
        <v>429</v>
      </c>
      <c r="L430" s="161"/>
      <c r="M430" s="165"/>
      <c r="T430" s="166"/>
      <c r="AT430" s="162" t="s">
        <v>149</v>
      </c>
      <c r="AU430" s="162" t="s">
        <v>82</v>
      </c>
      <c r="AV430" s="162" t="s">
        <v>82</v>
      </c>
      <c r="AW430" s="162" t="s">
        <v>110</v>
      </c>
      <c r="AX430" s="162" t="s">
        <v>22</v>
      </c>
      <c r="AY430" s="162" t="s">
        <v>137</v>
      </c>
    </row>
    <row r="431" spans="2:65" s="7" customFormat="1" ht="15.75" customHeight="1">
      <c r="B431" s="28"/>
      <c r="C431" s="139" t="s">
        <v>610</v>
      </c>
      <c r="D431" s="139" t="s">
        <v>139</v>
      </c>
      <c r="E431" s="140" t="s">
        <v>611</v>
      </c>
      <c r="F431" s="141" t="s">
        <v>612</v>
      </c>
      <c r="G431" s="142" t="s">
        <v>183</v>
      </c>
      <c r="H431" s="143">
        <v>7.508</v>
      </c>
      <c r="I431" s="144"/>
      <c r="J431" s="145">
        <f>ROUND($I$431*$H$431,2)</f>
        <v>0</v>
      </c>
      <c r="K431" s="141" t="s">
        <v>142</v>
      </c>
      <c r="L431" s="28"/>
      <c r="M431" s="146"/>
      <c r="N431" s="147" t="s">
        <v>45</v>
      </c>
      <c r="Q431" s="148">
        <v>2.25634</v>
      </c>
      <c r="R431" s="148">
        <f>$Q$431*$H$431</f>
        <v>16.94060072</v>
      </c>
      <c r="S431" s="148">
        <v>0</v>
      </c>
      <c r="T431" s="149">
        <f>$S$431*$H$431</f>
        <v>0</v>
      </c>
      <c r="AR431" s="95" t="s">
        <v>143</v>
      </c>
      <c r="AT431" s="95" t="s">
        <v>139</v>
      </c>
      <c r="AU431" s="95" t="s">
        <v>82</v>
      </c>
      <c r="AY431" s="7" t="s">
        <v>137</v>
      </c>
      <c r="BE431" s="150">
        <f>IF($N$431="základní",$J$431,0)</f>
        <v>0</v>
      </c>
      <c r="BF431" s="150">
        <f>IF($N$431="snížená",$J$431,0)</f>
        <v>0</v>
      </c>
      <c r="BG431" s="150">
        <f>IF($N$431="zákl. přenesená",$J$431,0)</f>
        <v>0</v>
      </c>
      <c r="BH431" s="150">
        <f>IF($N$431="sníž. přenesená",$J$431,0)</f>
        <v>0</v>
      </c>
      <c r="BI431" s="150">
        <f>IF($N$431="nulová",$J$431,0)</f>
        <v>0</v>
      </c>
      <c r="BJ431" s="95" t="s">
        <v>22</v>
      </c>
      <c r="BK431" s="150">
        <f>ROUND($I$431*$H$431,2)</f>
        <v>0</v>
      </c>
      <c r="BL431" s="95" t="s">
        <v>143</v>
      </c>
      <c r="BM431" s="95" t="s">
        <v>613</v>
      </c>
    </row>
    <row r="432" spans="2:47" s="7" customFormat="1" ht="16.5" customHeight="1">
      <c r="B432" s="28"/>
      <c r="D432" s="151" t="s">
        <v>145</v>
      </c>
      <c r="F432" s="152" t="s">
        <v>614</v>
      </c>
      <c r="L432" s="28"/>
      <c r="M432" s="153"/>
      <c r="T432" s="60"/>
      <c r="AT432" s="7" t="s">
        <v>145</v>
      </c>
      <c r="AU432" s="7" t="s">
        <v>82</v>
      </c>
    </row>
    <row r="433" spans="2:51" s="7" customFormat="1" ht="15.75" customHeight="1">
      <c r="B433" s="156"/>
      <c r="D433" s="154" t="s">
        <v>149</v>
      </c>
      <c r="E433" s="157"/>
      <c r="F433" s="158" t="s">
        <v>615</v>
      </c>
      <c r="H433" s="157"/>
      <c r="L433" s="156"/>
      <c r="M433" s="159"/>
      <c r="T433" s="160"/>
      <c r="AT433" s="157" t="s">
        <v>149</v>
      </c>
      <c r="AU433" s="157" t="s">
        <v>82</v>
      </c>
      <c r="AV433" s="157" t="s">
        <v>22</v>
      </c>
      <c r="AW433" s="157" t="s">
        <v>110</v>
      </c>
      <c r="AX433" s="157" t="s">
        <v>74</v>
      </c>
      <c r="AY433" s="157" t="s">
        <v>137</v>
      </c>
    </row>
    <row r="434" spans="2:51" s="7" customFormat="1" ht="15.75" customHeight="1">
      <c r="B434" s="161"/>
      <c r="D434" s="154" t="s">
        <v>149</v>
      </c>
      <c r="E434" s="162"/>
      <c r="F434" s="163"/>
      <c r="H434" s="164">
        <v>0</v>
      </c>
      <c r="L434" s="161"/>
      <c r="M434" s="165"/>
      <c r="T434" s="166"/>
      <c r="AT434" s="162" t="s">
        <v>149</v>
      </c>
      <c r="AU434" s="162" t="s">
        <v>82</v>
      </c>
      <c r="AV434" s="162" t="s">
        <v>82</v>
      </c>
      <c r="AW434" s="162" t="s">
        <v>110</v>
      </c>
      <c r="AX434" s="162" t="s">
        <v>74</v>
      </c>
      <c r="AY434" s="162" t="s">
        <v>137</v>
      </c>
    </row>
    <row r="435" spans="2:51" s="7" customFormat="1" ht="15.75" customHeight="1">
      <c r="B435" s="161"/>
      <c r="D435" s="154" t="s">
        <v>149</v>
      </c>
      <c r="E435" s="162"/>
      <c r="F435" s="163" t="s">
        <v>616</v>
      </c>
      <c r="H435" s="164">
        <v>7.508</v>
      </c>
      <c r="L435" s="161"/>
      <c r="M435" s="165"/>
      <c r="T435" s="166"/>
      <c r="AT435" s="162" t="s">
        <v>149</v>
      </c>
      <c r="AU435" s="162" t="s">
        <v>82</v>
      </c>
      <c r="AV435" s="162" t="s">
        <v>82</v>
      </c>
      <c r="AW435" s="162" t="s">
        <v>110</v>
      </c>
      <c r="AX435" s="162" t="s">
        <v>22</v>
      </c>
      <c r="AY435" s="162" t="s">
        <v>137</v>
      </c>
    </row>
    <row r="436" spans="2:65" s="7" customFormat="1" ht="15.75" customHeight="1">
      <c r="B436" s="28"/>
      <c r="C436" s="139" t="s">
        <v>617</v>
      </c>
      <c r="D436" s="139" t="s">
        <v>139</v>
      </c>
      <c r="E436" s="140" t="s">
        <v>618</v>
      </c>
      <c r="F436" s="141" t="s">
        <v>619</v>
      </c>
      <c r="G436" s="142" t="s">
        <v>173</v>
      </c>
      <c r="H436" s="143">
        <v>12</v>
      </c>
      <c r="I436" s="144"/>
      <c r="J436" s="145">
        <f>ROUND($I$436*$H$436,2)</f>
        <v>0</v>
      </c>
      <c r="K436" s="141" t="s">
        <v>142</v>
      </c>
      <c r="L436" s="28"/>
      <c r="M436" s="146"/>
      <c r="N436" s="147" t="s">
        <v>45</v>
      </c>
      <c r="Q436" s="148">
        <v>0</v>
      </c>
      <c r="R436" s="148">
        <f>$Q$436*$H$436</f>
        <v>0</v>
      </c>
      <c r="S436" s="148">
        <v>0</v>
      </c>
      <c r="T436" s="149">
        <f>$S$436*$H$436</f>
        <v>0</v>
      </c>
      <c r="AR436" s="95" t="s">
        <v>143</v>
      </c>
      <c r="AT436" s="95" t="s">
        <v>139</v>
      </c>
      <c r="AU436" s="95" t="s">
        <v>82</v>
      </c>
      <c r="AY436" s="7" t="s">
        <v>137</v>
      </c>
      <c r="BE436" s="150">
        <f>IF($N$436="základní",$J$436,0)</f>
        <v>0</v>
      </c>
      <c r="BF436" s="150">
        <f>IF($N$436="snížená",$J$436,0)</f>
        <v>0</v>
      </c>
      <c r="BG436" s="150">
        <f>IF($N$436="zákl. přenesená",$J$436,0)</f>
        <v>0</v>
      </c>
      <c r="BH436" s="150">
        <f>IF($N$436="sníž. přenesená",$J$436,0)</f>
        <v>0</v>
      </c>
      <c r="BI436" s="150">
        <f>IF($N$436="nulová",$J$436,0)</f>
        <v>0</v>
      </c>
      <c r="BJ436" s="95" t="s">
        <v>22</v>
      </c>
      <c r="BK436" s="150">
        <f>ROUND($I$436*$H$436,2)</f>
        <v>0</v>
      </c>
      <c r="BL436" s="95" t="s">
        <v>143</v>
      </c>
      <c r="BM436" s="95" t="s">
        <v>620</v>
      </c>
    </row>
    <row r="437" spans="2:47" s="7" customFormat="1" ht="16.5" customHeight="1">
      <c r="B437" s="28"/>
      <c r="D437" s="151" t="s">
        <v>145</v>
      </c>
      <c r="F437" s="152" t="s">
        <v>621</v>
      </c>
      <c r="L437" s="28"/>
      <c r="M437" s="153"/>
      <c r="T437" s="60"/>
      <c r="AT437" s="7" t="s">
        <v>145</v>
      </c>
      <c r="AU437" s="7" t="s">
        <v>82</v>
      </c>
    </row>
    <row r="438" spans="2:47" s="7" customFormat="1" ht="30.75" customHeight="1">
      <c r="B438" s="28"/>
      <c r="D438" s="154" t="s">
        <v>147</v>
      </c>
      <c r="F438" s="155" t="s">
        <v>622</v>
      </c>
      <c r="L438" s="28"/>
      <c r="M438" s="153"/>
      <c r="T438" s="60"/>
      <c r="AT438" s="7" t="s">
        <v>147</v>
      </c>
      <c r="AU438" s="7" t="s">
        <v>82</v>
      </c>
    </row>
    <row r="439" spans="2:51" s="7" customFormat="1" ht="15.75" customHeight="1">
      <c r="B439" s="156"/>
      <c r="D439" s="154" t="s">
        <v>149</v>
      </c>
      <c r="E439" s="157"/>
      <c r="F439" s="158" t="s">
        <v>623</v>
      </c>
      <c r="H439" s="157"/>
      <c r="L439" s="156"/>
      <c r="M439" s="159"/>
      <c r="T439" s="160"/>
      <c r="AT439" s="157" t="s">
        <v>149</v>
      </c>
      <c r="AU439" s="157" t="s">
        <v>82</v>
      </c>
      <c r="AV439" s="157" t="s">
        <v>22</v>
      </c>
      <c r="AW439" s="157" t="s">
        <v>110</v>
      </c>
      <c r="AX439" s="157" t="s">
        <v>74</v>
      </c>
      <c r="AY439" s="157" t="s">
        <v>137</v>
      </c>
    </row>
    <row r="440" spans="2:51" s="7" customFormat="1" ht="15.75" customHeight="1">
      <c r="B440" s="156"/>
      <c r="D440" s="154" t="s">
        <v>149</v>
      </c>
      <c r="E440" s="157"/>
      <c r="F440" s="158" t="s">
        <v>624</v>
      </c>
      <c r="H440" s="157"/>
      <c r="L440" s="156"/>
      <c r="M440" s="159"/>
      <c r="T440" s="160"/>
      <c r="AT440" s="157" t="s">
        <v>149</v>
      </c>
      <c r="AU440" s="157" t="s">
        <v>82</v>
      </c>
      <c r="AV440" s="157" t="s">
        <v>22</v>
      </c>
      <c r="AW440" s="157" t="s">
        <v>110</v>
      </c>
      <c r="AX440" s="157" t="s">
        <v>74</v>
      </c>
      <c r="AY440" s="157" t="s">
        <v>137</v>
      </c>
    </row>
    <row r="441" spans="2:51" s="7" customFormat="1" ht="15.75" customHeight="1">
      <c r="B441" s="161"/>
      <c r="D441" s="154" t="s">
        <v>149</v>
      </c>
      <c r="E441" s="162"/>
      <c r="F441" s="163" t="s">
        <v>179</v>
      </c>
      <c r="H441" s="164">
        <v>12</v>
      </c>
      <c r="L441" s="161"/>
      <c r="M441" s="165"/>
      <c r="T441" s="166"/>
      <c r="AT441" s="162" t="s">
        <v>149</v>
      </c>
      <c r="AU441" s="162" t="s">
        <v>82</v>
      </c>
      <c r="AV441" s="162" t="s">
        <v>82</v>
      </c>
      <c r="AW441" s="162" t="s">
        <v>110</v>
      </c>
      <c r="AX441" s="162" t="s">
        <v>22</v>
      </c>
      <c r="AY441" s="162" t="s">
        <v>137</v>
      </c>
    </row>
    <row r="442" spans="2:65" s="7" customFormat="1" ht="15.75" customHeight="1">
      <c r="B442" s="28"/>
      <c r="C442" s="139" t="s">
        <v>625</v>
      </c>
      <c r="D442" s="139" t="s">
        <v>139</v>
      </c>
      <c r="E442" s="140" t="s">
        <v>626</v>
      </c>
      <c r="F442" s="141" t="s">
        <v>627</v>
      </c>
      <c r="G442" s="142" t="s">
        <v>173</v>
      </c>
      <c r="H442" s="143">
        <v>7</v>
      </c>
      <c r="I442" s="144"/>
      <c r="J442" s="145">
        <f>ROUND($I$442*$H$442,2)</f>
        <v>0</v>
      </c>
      <c r="K442" s="141" t="s">
        <v>142</v>
      </c>
      <c r="L442" s="28"/>
      <c r="M442" s="146"/>
      <c r="N442" s="147" t="s">
        <v>45</v>
      </c>
      <c r="Q442" s="148">
        <v>0.13096</v>
      </c>
      <c r="R442" s="148">
        <f>$Q$442*$H$442</f>
        <v>0.91672</v>
      </c>
      <c r="S442" s="148">
        <v>0</v>
      </c>
      <c r="T442" s="149">
        <f>$S$442*$H$442</f>
        <v>0</v>
      </c>
      <c r="AR442" s="95" t="s">
        <v>143</v>
      </c>
      <c r="AT442" s="95" t="s">
        <v>139</v>
      </c>
      <c r="AU442" s="95" t="s">
        <v>82</v>
      </c>
      <c r="AY442" s="7" t="s">
        <v>137</v>
      </c>
      <c r="BE442" s="150">
        <f>IF($N$442="základní",$J$442,0)</f>
        <v>0</v>
      </c>
      <c r="BF442" s="150">
        <f>IF($N$442="snížená",$J$442,0)</f>
        <v>0</v>
      </c>
      <c r="BG442" s="150">
        <f>IF($N$442="zákl. přenesená",$J$442,0)</f>
        <v>0</v>
      </c>
      <c r="BH442" s="150">
        <f>IF($N$442="sníž. přenesená",$J$442,0)</f>
        <v>0</v>
      </c>
      <c r="BI442" s="150">
        <f>IF($N$442="nulová",$J$442,0)</f>
        <v>0</v>
      </c>
      <c r="BJ442" s="95" t="s">
        <v>22</v>
      </c>
      <c r="BK442" s="150">
        <f>ROUND($I$442*$H$442,2)</f>
        <v>0</v>
      </c>
      <c r="BL442" s="95" t="s">
        <v>143</v>
      </c>
      <c r="BM442" s="95" t="s">
        <v>628</v>
      </c>
    </row>
    <row r="443" spans="2:47" s="7" customFormat="1" ht="27" customHeight="1">
      <c r="B443" s="28"/>
      <c r="D443" s="151" t="s">
        <v>145</v>
      </c>
      <c r="F443" s="152" t="s">
        <v>629</v>
      </c>
      <c r="L443" s="28"/>
      <c r="M443" s="153"/>
      <c r="T443" s="60"/>
      <c r="AT443" s="7" t="s">
        <v>145</v>
      </c>
      <c r="AU443" s="7" t="s">
        <v>82</v>
      </c>
    </row>
    <row r="444" spans="2:47" s="7" customFormat="1" ht="84.75" customHeight="1">
      <c r="B444" s="28"/>
      <c r="D444" s="154" t="s">
        <v>147</v>
      </c>
      <c r="F444" s="155" t="s">
        <v>630</v>
      </c>
      <c r="L444" s="28"/>
      <c r="M444" s="153"/>
      <c r="T444" s="60"/>
      <c r="AT444" s="7" t="s">
        <v>147</v>
      </c>
      <c r="AU444" s="7" t="s">
        <v>82</v>
      </c>
    </row>
    <row r="445" spans="2:51" s="7" customFormat="1" ht="15.75" customHeight="1">
      <c r="B445" s="156"/>
      <c r="D445" s="154" t="s">
        <v>149</v>
      </c>
      <c r="E445" s="157"/>
      <c r="F445" s="158" t="s">
        <v>631</v>
      </c>
      <c r="H445" s="157"/>
      <c r="L445" s="156"/>
      <c r="M445" s="159"/>
      <c r="T445" s="160"/>
      <c r="AT445" s="157" t="s">
        <v>149</v>
      </c>
      <c r="AU445" s="157" t="s">
        <v>82</v>
      </c>
      <c r="AV445" s="157" t="s">
        <v>22</v>
      </c>
      <c r="AW445" s="157" t="s">
        <v>110</v>
      </c>
      <c r="AX445" s="157" t="s">
        <v>74</v>
      </c>
      <c r="AY445" s="157" t="s">
        <v>137</v>
      </c>
    </row>
    <row r="446" spans="2:51" s="7" customFormat="1" ht="15.75" customHeight="1">
      <c r="B446" s="161"/>
      <c r="D446" s="154" t="s">
        <v>149</v>
      </c>
      <c r="E446" s="162"/>
      <c r="F446" s="163" t="s">
        <v>189</v>
      </c>
      <c r="H446" s="164">
        <v>7</v>
      </c>
      <c r="L446" s="161"/>
      <c r="M446" s="165"/>
      <c r="T446" s="166"/>
      <c r="AT446" s="162" t="s">
        <v>149</v>
      </c>
      <c r="AU446" s="162" t="s">
        <v>82</v>
      </c>
      <c r="AV446" s="162" t="s">
        <v>82</v>
      </c>
      <c r="AW446" s="162" t="s">
        <v>110</v>
      </c>
      <c r="AX446" s="162" t="s">
        <v>22</v>
      </c>
      <c r="AY446" s="162" t="s">
        <v>137</v>
      </c>
    </row>
    <row r="447" spans="2:65" s="7" customFormat="1" ht="15.75" customHeight="1">
      <c r="B447" s="28"/>
      <c r="C447" s="173" t="s">
        <v>632</v>
      </c>
      <c r="D447" s="173" t="s">
        <v>302</v>
      </c>
      <c r="E447" s="174" t="s">
        <v>633</v>
      </c>
      <c r="F447" s="175" t="s">
        <v>634</v>
      </c>
      <c r="G447" s="176" t="s">
        <v>160</v>
      </c>
      <c r="H447" s="177">
        <v>35</v>
      </c>
      <c r="I447" s="178"/>
      <c r="J447" s="179">
        <f>ROUND($I$447*$H$447,2)</f>
        <v>0</v>
      </c>
      <c r="K447" s="175" t="s">
        <v>142</v>
      </c>
      <c r="L447" s="180"/>
      <c r="M447" s="181"/>
      <c r="N447" s="182" t="s">
        <v>45</v>
      </c>
      <c r="Q447" s="148">
        <v>0.0086</v>
      </c>
      <c r="R447" s="148">
        <f>$Q$447*$H$447</f>
        <v>0.301</v>
      </c>
      <c r="S447" s="148">
        <v>0</v>
      </c>
      <c r="T447" s="149">
        <f>$S$447*$H$447</f>
        <v>0</v>
      </c>
      <c r="AR447" s="95" t="s">
        <v>213</v>
      </c>
      <c r="AT447" s="95" t="s">
        <v>302</v>
      </c>
      <c r="AU447" s="95" t="s">
        <v>82</v>
      </c>
      <c r="AY447" s="7" t="s">
        <v>137</v>
      </c>
      <c r="BE447" s="150">
        <f>IF($N$447="základní",$J$447,0)</f>
        <v>0</v>
      </c>
      <c r="BF447" s="150">
        <f>IF($N$447="snížená",$J$447,0)</f>
        <v>0</v>
      </c>
      <c r="BG447" s="150">
        <f>IF($N$447="zákl. přenesená",$J$447,0)</f>
        <v>0</v>
      </c>
      <c r="BH447" s="150">
        <f>IF($N$447="sníž. přenesená",$J$447,0)</f>
        <v>0</v>
      </c>
      <c r="BI447" s="150">
        <f>IF($N$447="nulová",$J$447,0)</f>
        <v>0</v>
      </c>
      <c r="BJ447" s="95" t="s">
        <v>22</v>
      </c>
      <c r="BK447" s="150">
        <f>ROUND($I$447*$H$447,2)</f>
        <v>0</v>
      </c>
      <c r="BL447" s="95" t="s">
        <v>143</v>
      </c>
      <c r="BM447" s="95" t="s">
        <v>635</v>
      </c>
    </row>
    <row r="448" spans="2:47" s="7" customFormat="1" ht="16.5" customHeight="1">
      <c r="B448" s="28"/>
      <c r="D448" s="151" t="s">
        <v>145</v>
      </c>
      <c r="F448" s="152" t="s">
        <v>636</v>
      </c>
      <c r="L448" s="28"/>
      <c r="M448" s="153"/>
      <c r="T448" s="60"/>
      <c r="AT448" s="7" t="s">
        <v>145</v>
      </c>
      <c r="AU448" s="7" t="s">
        <v>82</v>
      </c>
    </row>
    <row r="449" spans="2:51" s="7" customFormat="1" ht="15.75" customHeight="1">
      <c r="B449" s="156"/>
      <c r="D449" s="154" t="s">
        <v>149</v>
      </c>
      <c r="E449" s="157"/>
      <c r="F449" s="158" t="s">
        <v>637</v>
      </c>
      <c r="H449" s="157"/>
      <c r="L449" s="156"/>
      <c r="M449" s="159"/>
      <c r="T449" s="160"/>
      <c r="AT449" s="157" t="s">
        <v>149</v>
      </c>
      <c r="AU449" s="157" t="s">
        <v>82</v>
      </c>
      <c r="AV449" s="157" t="s">
        <v>22</v>
      </c>
      <c r="AW449" s="157" t="s">
        <v>110</v>
      </c>
      <c r="AX449" s="157" t="s">
        <v>74</v>
      </c>
      <c r="AY449" s="157" t="s">
        <v>137</v>
      </c>
    </row>
    <row r="450" spans="2:51" s="7" customFormat="1" ht="15.75" customHeight="1">
      <c r="B450" s="161"/>
      <c r="D450" s="154" t="s">
        <v>149</v>
      </c>
      <c r="E450" s="162"/>
      <c r="F450" s="163" t="s">
        <v>638</v>
      </c>
      <c r="H450" s="164">
        <v>35</v>
      </c>
      <c r="L450" s="161"/>
      <c r="M450" s="165"/>
      <c r="T450" s="166"/>
      <c r="AT450" s="162" t="s">
        <v>149</v>
      </c>
      <c r="AU450" s="162" t="s">
        <v>82</v>
      </c>
      <c r="AV450" s="162" t="s">
        <v>82</v>
      </c>
      <c r="AW450" s="162" t="s">
        <v>110</v>
      </c>
      <c r="AX450" s="162" t="s">
        <v>22</v>
      </c>
      <c r="AY450" s="162" t="s">
        <v>137</v>
      </c>
    </row>
    <row r="451" spans="2:65" s="7" customFormat="1" ht="15.75" customHeight="1">
      <c r="B451" s="28"/>
      <c r="C451" s="139" t="s">
        <v>639</v>
      </c>
      <c r="D451" s="139" t="s">
        <v>139</v>
      </c>
      <c r="E451" s="140" t="s">
        <v>640</v>
      </c>
      <c r="F451" s="141" t="s">
        <v>641</v>
      </c>
      <c r="G451" s="142" t="s">
        <v>160</v>
      </c>
      <c r="H451" s="143">
        <v>2</v>
      </c>
      <c r="I451" s="144"/>
      <c r="J451" s="145">
        <f>ROUND($I$451*$H$451,2)</f>
        <v>0</v>
      </c>
      <c r="K451" s="141" t="s">
        <v>642</v>
      </c>
      <c r="L451" s="28"/>
      <c r="M451" s="146"/>
      <c r="N451" s="147" t="s">
        <v>45</v>
      </c>
      <c r="Q451" s="148">
        <v>0.07287</v>
      </c>
      <c r="R451" s="148">
        <f>$Q$451*$H$451</f>
        <v>0.14574</v>
      </c>
      <c r="S451" s="148">
        <v>0</v>
      </c>
      <c r="T451" s="149">
        <f>$S$451*$H$451</f>
        <v>0</v>
      </c>
      <c r="AR451" s="95" t="s">
        <v>143</v>
      </c>
      <c r="AT451" s="95" t="s">
        <v>139</v>
      </c>
      <c r="AU451" s="95" t="s">
        <v>82</v>
      </c>
      <c r="AY451" s="7" t="s">
        <v>137</v>
      </c>
      <c r="BE451" s="150">
        <f>IF($N$451="základní",$J$451,0)</f>
        <v>0</v>
      </c>
      <c r="BF451" s="150">
        <f>IF($N$451="snížená",$J$451,0)</f>
        <v>0</v>
      </c>
      <c r="BG451" s="150">
        <f>IF($N$451="zákl. přenesená",$J$451,0)</f>
        <v>0</v>
      </c>
      <c r="BH451" s="150">
        <f>IF($N$451="sníž. přenesená",$J$451,0)</f>
        <v>0</v>
      </c>
      <c r="BI451" s="150">
        <f>IF($N$451="nulová",$J$451,0)</f>
        <v>0</v>
      </c>
      <c r="BJ451" s="95" t="s">
        <v>22</v>
      </c>
      <c r="BK451" s="150">
        <f>ROUND($I$451*$H$451,2)</f>
        <v>0</v>
      </c>
      <c r="BL451" s="95" t="s">
        <v>143</v>
      </c>
      <c r="BM451" s="95" t="s">
        <v>643</v>
      </c>
    </row>
    <row r="452" spans="2:47" s="7" customFormat="1" ht="16.5" customHeight="1">
      <c r="B452" s="28"/>
      <c r="D452" s="151" t="s">
        <v>145</v>
      </c>
      <c r="F452" s="152" t="s">
        <v>641</v>
      </c>
      <c r="L452" s="28"/>
      <c r="M452" s="153"/>
      <c r="T452" s="60"/>
      <c r="AT452" s="7" t="s">
        <v>145</v>
      </c>
      <c r="AU452" s="7" t="s">
        <v>82</v>
      </c>
    </row>
    <row r="453" spans="2:47" s="7" customFormat="1" ht="44.25" customHeight="1">
      <c r="B453" s="28"/>
      <c r="D453" s="154" t="s">
        <v>147</v>
      </c>
      <c r="F453" s="155" t="s">
        <v>644</v>
      </c>
      <c r="L453" s="28"/>
      <c r="M453" s="153"/>
      <c r="T453" s="60"/>
      <c r="AT453" s="7" t="s">
        <v>147</v>
      </c>
      <c r="AU453" s="7" t="s">
        <v>82</v>
      </c>
    </row>
    <row r="454" spans="2:51" s="7" customFormat="1" ht="15.75" customHeight="1">
      <c r="B454" s="156"/>
      <c r="D454" s="154" t="s">
        <v>149</v>
      </c>
      <c r="E454" s="157"/>
      <c r="F454" s="158" t="s">
        <v>645</v>
      </c>
      <c r="H454" s="157"/>
      <c r="L454" s="156"/>
      <c r="M454" s="159"/>
      <c r="T454" s="160"/>
      <c r="AT454" s="157" t="s">
        <v>149</v>
      </c>
      <c r="AU454" s="157" t="s">
        <v>82</v>
      </c>
      <c r="AV454" s="157" t="s">
        <v>22</v>
      </c>
      <c r="AW454" s="157" t="s">
        <v>110</v>
      </c>
      <c r="AX454" s="157" t="s">
        <v>74</v>
      </c>
      <c r="AY454" s="157" t="s">
        <v>137</v>
      </c>
    </row>
    <row r="455" spans="2:51" s="7" customFormat="1" ht="15.75" customHeight="1">
      <c r="B455" s="156"/>
      <c r="D455" s="154" t="s">
        <v>149</v>
      </c>
      <c r="E455" s="157"/>
      <c r="F455" s="158" t="s">
        <v>646</v>
      </c>
      <c r="H455" s="157"/>
      <c r="L455" s="156"/>
      <c r="M455" s="159"/>
      <c r="T455" s="160"/>
      <c r="AT455" s="157" t="s">
        <v>149</v>
      </c>
      <c r="AU455" s="157" t="s">
        <v>82</v>
      </c>
      <c r="AV455" s="157" t="s">
        <v>22</v>
      </c>
      <c r="AW455" s="157" t="s">
        <v>110</v>
      </c>
      <c r="AX455" s="157" t="s">
        <v>74</v>
      </c>
      <c r="AY455" s="157" t="s">
        <v>137</v>
      </c>
    </row>
    <row r="456" spans="2:51" s="7" customFormat="1" ht="15.75" customHeight="1">
      <c r="B456" s="161"/>
      <c r="D456" s="154" t="s">
        <v>149</v>
      </c>
      <c r="E456" s="162"/>
      <c r="F456" s="163" t="s">
        <v>82</v>
      </c>
      <c r="H456" s="164">
        <v>2</v>
      </c>
      <c r="L456" s="161"/>
      <c r="M456" s="165"/>
      <c r="T456" s="166"/>
      <c r="AT456" s="162" t="s">
        <v>149</v>
      </c>
      <c r="AU456" s="162" t="s">
        <v>82</v>
      </c>
      <c r="AV456" s="162" t="s">
        <v>82</v>
      </c>
      <c r="AW456" s="162" t="s">
        <v>110</v>
      </c>
      <c r="AX456" s="162" t="s">
        <v>22</v>
      </c>
      <c r="AY456" s="162" t="s">
        <v>137</v>
      </c>
    </row>
    <row r="457" spans="2:65" s="7" customFormat="1" ht="15.75" customHeight="1">
      <c r="B457" s="28"/>
      <c r="C457" s="173" t="s">
        <v>357</v>
      </c>
      <c r="D457" s="173" t="s">
        <v>302</v>
      </c>
      <c r="E457" s="174" t="s">
        <v>647</v>
      </c>
      <c r="F457" s="175" t="s">
        <v>648</v>
      </c>
      <c r="G457" s="176" t="s">
        <v>160</v>
      </c>
      <c r="H457" s="177">
        <v>2</v>
      </c>
      <c r="I457" s="178"/>
      <c r="J457" s="179">
        <f>ROUND($I$457*$H$457,2)</f>
        <v>0</v>
      </c>
      <c r="K457" s="175"/>
      <c r="L457" s="180"/>
      <c r="M457" s="181"/>
      <c r="N457" s="182" t="s">
        <v>45</v>
      </c>
      <c r="Q457" s="148">
        <v>0.01</v>
      </c>
      <c r="R457" s="148">
        <f>$Q$457*$H$457</f>
        <v>0.02</v>
      </c>
      <c r="S457" s="148">
        <v>0</v>
      </c>
      <c r="T457" s="149">
        <f>$S$457*$H$457</f>
        <v>0</v>
      </c>
      <c r="AR457" s="95" t="s">
        <v>213</v>
      </c>
      <c r="AT457" s="95" t="s">
        <v>302</v>
      </c>
      <c r="AU457" s="95" t="s">
        <v>82</v>
      </c>
      <c r="AY457" s="7" t="s">
        <v>137</v>
      </c>
      <c r="BE457" s="150">
        <f>IF($N$457="základní",$J$457,0)</f>
        <v>0</v>
      </c>
      <c r="BF457" s="150">
        <f>IF($N$457="snížená",$J$457,0)</f>
        <v>0</v>
      </c>
      <c r="BG457" s="150">
        <f>IF($N$457="zákl. přenesená",$J$457,0)</f>
        <v>0</v>
      </c>
      <c r="BH457" s="150">
        <f>IF($N$457="sníž. přenesená",$J$457,0)</f>
        <v>0</v>
      </c>
      <c r="BI457" s="150">
        <f>IF($N$457="nulová",$J$457,0)</f>
        <v>0</v>
      </c>
      <c r="BJ457" s="95" t="s">
        <v>22</v>
      </c>
      <c r="BK457" s="150">
        <f>ROUND($I$457*$H$457,2)</f>
        <v>0</v>
      </c>
      <c r="BL457" s="95" t="s">
        <v>143</v>
      </c>
      <c r="BM457" s="95" t="s">
        <v>649</v>
      </c>
    </row>
    <row r="458" spans="2:47" s="7" customFormat="1" ht="16.5" customHeight="1">
      <c r="B458" s="28"/>
      <c r="D458" s="151" t="s">
        <v>145</v>
      </c>
      <c r="F458" s="152" t="s">
        <v>650</v>
      </c>
      <c r="L458" s="28"/>
      <c r="M458" s="153"/>
      <c r="T458" s="60"/>
      <c r="AT458" s="7" t="s">
        <v>145</v>
      </c>
      <c r="AU458" s="7" t="s">
        <v>82</v>
      </c>
    </row>
    <row r="459" spans="2:51" s="7" customFormat="1" ht="15.75" customHeight="1">
      <c r="B459" s="156"/>
      <c r="D459" s="154" t="s">
        <v>149</v>
      </c>
      <c r="E459" s="157"/>
      <c r="F459" s="158" t="s">
        <v>651</v>
      </c>
      <c r="H459" s="157"/>
      <c r="L459" s="156"/>
      <c r="M459" s="159"/>
      <c r="T459" s="160"/>
      <c r="AT459" s="157" t="s">
        <v>149</v>
      </c>
      <c r="AU459" s="157" t="s">
        <v>82</v>
      </c>
      <c r="AV459" s="157" t="s">
        <v>22</v>
      </c>
      <c r="AW459" s="157" t="s">
        <v>110</v>
      </c>
      <c r="AX459" s="157" t="s">
        <v>74</v>
      </c>
      <c r="AY459" s="157" t="s">
        <v>137</v>
      </c>
    </row>
    <row r="460" spans="2:51" s="7" customFormat="1" ht="15.75" customHeight="1">
      <c r="B460" s="156"/>
      <c r="D460" s="154" t="s">
        <v>149</v>
      </c>
      <c r="E460" s="157"/>
      <c r="F460" s="158" t="s">
        <v>652</v>
      </c>
      <c r="H460" s="157"/>
      <c r="L460" s="156"/>
      <c r="M460" s="159"/>
      <c r="T460" s="160"/>
      <c r="AT460" s="157" t="s">
        <v>149</v>
      </c>
      <c r="AU460" s="157" t="s">
        <v>82</v>
      </c>
      <c r="AV460" s="157" t="s">
        <v>22</v>
      </c>
      <c r="AW460" s="157" t="s">
        <v>110</v>
      </c>
      <c r="AX460" s="157" t="s">
        <v>74</v>
      </c>
      <c r="AY460" s="157" t="s">
        <v>137</v>
      </c>
    </row>
    <row r="461" spans="2:51" s="7" customFormat="1" ht="15.75" customHeight="1">
      <c r="B461" s="161"/>
      <c r="D461" s="154" t="s">
        <v>149</v>
      </c>
      <c r="E461" s="162"/>
      <c r="F461" s="163" t="s">
        <v>82</v>
      </c>
      <c r="H461" s="164">
        <v>2</v>
      </c>
      <c r="L461" s="161"/>
      <c r="M461" s="165"/>
      <c r="T461" s="166"/>
      <c r="AT461" s="162" t="s">
        <v>149</v>
      </c>
      <c r="AU461" s="162" t="s">
        <v>82</v>
      </c>
      <c r="AV461" s="162" t="s">
        <v>82</v>
      </c>
      <c r="AW461" s="162" t="s">
        <v>110</v>
      </c>
      <c r="AX461" s="162" t="s">
        <v>22</v>
      </c>
      <c r="AY461" s="162" t="s">
        <v>137</v>
      </c>
    </row>
    <row r="462" spans="2:65" s="7" customFormat="1" ht="15.75" customHeight="1">
      <c r="B462" s="28"/>
      <c r="C462" s="139" t="s">
        <v>653</v>
      </c>
      <c r="D462" s="139" t="s">
        <v>139</v>
      </c>
      <c r="E462" s="140" t="s">
        <v>654</v>
      </c>
      <c r="F462" s="141" t="s">
        <v>655</v>
      </c>
      <c r="G462" s="142" t="s">
        <v>160</v>
      </c>
      <c r="H462" s="143">
        <v>2</v>
      </c>
      <c r="I462" s="144"/>
      <c r="J462" s="145">
        <f>ROUND($I$462*$H$462,2)</f>
        <v>0</v>
      </c>
      <c r="K462" s="141" t="s">
        <v>142</v>
      </c>
      <c r="L462" s="28"/>
      <c r="M462" s="146"/>
      <c r="N462" s="147" t="s">
        <v>45</v>
      </c>
      <c r="Q462" s="148">
        <v>0.35744</v>
      </c>
      <c r="R462" s="148">
        <f>$Q$462*$H$462</f>
        <v>0.71488</v>
      </c>
      <c r="S462" s="148">
        <v>0</v>
      </c>
      <c r="T462" s="149">
        <f>$S$462*$H$462</f>
        <v>0</v>
      </c>
      <c r="AR462" s="95" t="s">
        <v>143</v>
      </c>
      <c r="AT462" s="95" t="s">
        <v>139</v>
      </c>
      <c r="AU462" s="95" t="s">
        <v>82</v>
      </c>
      <c r="AY462" s="7" t="s">
        <v>137</v>
      </c>
      <c r="BE462" s="150">
        <f>IF($N$462="základní",$J$462,0)</f>
        <v>0</v>
      </c>
      <c r="BF462" s="150">
        <f>IF($N$462="snížená",$J$462,0)</f>
        <v>0</v>
      </c>
      <c r="BG462" s="150">
        <f>IF($N$462="zákl. přenesená",$J$462,0)</f>
        <v>0</v>
      </c>
      <c r="BH462" s="150">
        <f>IF($N$462="sníž. přenesená",$J$462,0)</f>
        <v>0</v>
      </c>
      <c r="BI462" s="150">
        <f>IF($N$462="nulová",$J$462,0)</f>
        <v>0</v>
      </c>
      <c r="BJ462" s="95" t="s">
        <v>22</v>
      </c>
      <c r="BK462" s="150">
        <f>ROUND($I$462*$H$462,2)</f>
        <v>0</v>
      </c>
      <c r="BL462" s="95" t="s">
        <v>143</v>
      </c>
      <c r="BM462" s="95" t="s">
        <v>656</v>
      </c>
    </row>
    <row r="463" spans="2:47" s="7" customFormat="1" ht="16.5" customHeight="1">
      <c r="B463" s="28"/>
      <c r="D463" s="151" t="s">
        <v>145</v>
      </c>
      <c r="F463" s="152" t="s">
        <v>657</v>
      </c>
      <c r="L463" s="28"/>
      <c r="M463" s="153"/>
      <c r="T463" s="60"/>
      <c r="AT463" s="7" t="s">
        <v>145</v>
      </c>
      <c r="AU463" s="7" t="s">
        <v>82</v>
      </c>
    </row>
    <row r="464" spans="2:47" s="7" customFormat="1" ht="71.25" customHeight="1">
      <c r="B464" s="28"/>
      <c r="D464" s="154" t="s">
        <v>147</v>
      </c>
      <c r="F464" s="155" t="s">
        <v>658</v>
      </c>
      <c r="L464" s="28"/>
      <c r="M464" s="153"/>
      <c r="T464" s="60"/>
      <c r="AT464" s="7" t="s">
        <v>147</v>
      </c>
      <c r="AU464" s="7" t="s">
        <v>82</v>
      </c>
    </row>
    <row r="465" spans="2:51" s="7" customFormat="1" ht="15.75" customHeight="1">
      <c r="B465" s="156"/>
      <c r="D465" s="154" t="s">
        <v>149</v>
      </c>
      <c r="E465" s="157"/>
      <c r="F465" s="158" t="s">
        <v>659</v>
      </c>
      <c r="H465" s="157"/>
      <c r="L465" s="156"/>
      <c r="M465" s="159"/>
      <c r="T465" s="160"/>
      <c r="AT465" s="157" t="s">
        <v>149</v>
      </c>
      <c r="AU465" s="157" t="s">
        <v>82</v>
      </c>
      <c r="AV465" s="157" t="s">
        <v>22</v>
      </c>
      <c r="AW465" s="157" t="s">
        <v>110</v>
      </c>
      <c r="AX465" s="157" t="s">
        <v>74</v>
      </c>
      <c r="AY465" s="157" t="s">
        <v>137</v>
      </c>
    </row>
    <row r="466" spans="2:51" s="7" customFormat="1" ht="15.75" customHeight="1">
      <c r="B466" s="161"/>
      <c r="D466" s="154" t="s">
        <v>149</v>
      </c>
      <c r="E466" s="162"/>
      <c r="F466" s="163" t="s">
        <v>82</v>
      </c>
      <c r="H466" s="164">
        <v>2</v>
      </c>
      <c r="L466" s="161"/>
      <c r="M466" s="165"/>
      <c r="T466" s="166"/>
      <c r="AT466" s="162" t="s">
        <v>149</v>
      </c>
      <c r="AU466" s="162" t="s">
        <v>82</v>
      </c>
      <c r="AV466" s="162" t="s">
        <v>82</v>
      </c>
      <c r="AW466" s="162" t="s">
        <v>110</v>
      </c>
      <c r="AX466" s="162" t="s">
        <v>22</v>
      </c>
      <c r="AY466" s="162" t="s">
        <v>137</v>
      </c>
    </row>
    <row r="467" spans="2:65" s="7" customFormat="1" ht="15.75" customHeight="1">
      <c r="B467" s="28"/>
      <c r="C467" s="173" t="s">
        <v>660</v>
      </c>
      <c r="D467" s="173" t="s">
        <v>302</v>
      </c>
      <c r="E467" s="174" t="s">
        <v>661</v>
      </c>
      <c r="F467" s="175" t="s">
        <v>662</v>
      </c>
      <c r="G467" s="176" t="s">
        <v>160</v>
      </c>
      <c r="H467" s="177">
        <v>2</v>
      </c>
      <c r="I467" s="178"/>
      <c r="J467" s="179">
        <f>ROUND($I$467*$H$467,2)</f>
        <v>0</v>
      </c>
      <c r="K467" s="175" t="s">
        <v>142</v>
      </c>
      <c r="L467" s="180"/>
      <c r="M467" s="181"/>
      <c r="N467" s="182" t="s">
        <v>45</v>
      </c>
      <c r="Q467" s="148">
        <v>0.07</v>
      </c>
      <c r="R467" s="148">
        <f>$Q$467*$H$467</f>
        <v>0.14</v>
      </c>
      <c r="S467" s="148">
        <v>0</v>
      </c>
      <c r="T467" s="149">
        <f>$S$467*$H$467</f>
        <v>0</v>
      </c>
      <c r="AR467" s="95" t="s">
        <v>213</v>
      </c>
      <c r="AT467" s="95" t="s">
        <v>302</v>
      </c>
      <c r="AU467" s="95" t="s">
        <v>82</v>
      </c>
      <c r="AY467" s="7" t="s">
        <v>137</v>
      </c>
      <c r="BE467" s="150">
        <f>IF($N$467="základní",$J$467,0)</f>
        <v>0</v>
      </c>
      <c r="BF467" s="150">
        <f>IF($N$467="snížená",$J$467,0)</f>
        <v>0</v>
      </c>
      <c r="BG467" s="150">
        <f>IF($N$467="zákl. přenesená",$J$467,0)</f>
        <v>0</v>
      </c>
      <c r="BH467" s="150">
        <f>IF($N$467="sníž. přenesená",$J$467,0)</f>
        <v>0</v>
      </c>
      <c r="BI467" s="150">
        <f>IF($N$467="nulová",$J$467,0)</f>
        <v>0</v>
      </c>
      <c r="BJ467" s="95" t="s">
        <v>22</v>
      </c>
      <c r="BK467" s="150">
        <f>ROUND($I$467*$H$467,2)</f>
        <v>0</v>
      </c>
      <c r="BL467" s="95" t="s">
        <v>143</v>
      </c>
      <c r="BM467" s="95" t="s">
        <v>663</v>
      </c>
    </row>
    <row r="468" spans="2:47" s="7" customFormat="1" ht="16.5" customHeight="1">
      <c r="B468" s="28"/>
      <c r="D468" s="151" t="s">
        <v>145</v>
      </c>
      <c r="F468" s="152" t="s">
        <v>664</v>
      </c>
      <c r="L468" s="28"/>
      <c r="M468" s="153"/>
      <c r="T468" s="60"/>
      <c r="AT468" s="7" t="s">
        <v>145</v>
      </c>
      <c r="AU468" s="7" t="s">
        <v>82</v>
      </c>
    </row>
    <row r="469" spans="2:51" s="7" customFormat="1" ht="15.75" customHeight="1">
      <c r="B469" s="156"/>
      <c r="D469" s="154" t="s">
        <v>149</v>
      </c>
      <c r="E469" s="157"/>
      <c r="F469" s="158" t="s">
        <v>665</v>
      </c>
      <c r="H469" s="157"/>
      <c r="L469" s="156"/>
      <c r="M469" s="159"/>
      <c r="T469" s="160"/>
      <c r="AT469" s="157" t="s">
        <v>149</v>
      </c>
      <c r="AU469" s="157" t="s">
        <v>82</v>
      </c>
      <c r="AV469" s="157" t="s">
        <v>22</v>
      </c>
      <c r="AW469" s="157" t="s">
        <v>110</v>
      </c>
      <c r="AX469" s="157" t="s">
        <v>74</v>
      </c>
      <c r="AY469" s="157" t="s">
        <v>137</v>
      </c>
    </row>
    <row r="470" spans="2:51" s="7" customFormat="1" ht="15.75" customHeight="1">
      <c r="B470" s="161"/>
      <c r="D470" s="154" t="s">
        <v>149</v>
      </c>
      <c r="E470" s="162"/>
      <c r="F470" s="163" t="s">
        <v>82</v>
      </c>
      <c r="H470" s="164">
        <v>2</v>
      </c>
      <c r="L470" s="161"/>
      <c r="M470" s="165"/>
      <c r="T470" s="166"/>
      <c r="AT470" s="162" t="s">
        <v>149</v>
      </c>
      <c r="AU470" s="162" t="s">
        <v>82</v>
      </c>
      <c r="AV470" s="162" t="s">
        <v>82</v>
      </c>
      <c r="AW470" s="162" t="s">
        <v>110</v>
      </c>
      <c r="AX470" s="162" t="s">
        <v>22</v>
      </c>
      <c r="AY470" s="162" t="s">
        <v>137</v>
      </c>
    </row>
    <row r="471" spans="2:65" s="7" customFormat="1" ht="15.75" customHeight="1">
      <c r="B471" s="28"/>
      <c r="C471" s="139" t="s">
        <v>666</v>
      </c>
      <c r="D471" s="139" t="s">
        <v>139</v>
      </c>
      <c r="E471" s="140" t="s">
        <v>667</v>
      </c>
      <c r="F471" s="141" t="s">
        <v>668</v>
      </c>
      <c r="G471" s="142" t="s">
        <v>160</v>
      </c>
      <c r="H471" s="143">
        <v>1</v>
      </c>
      <c r="I471" s="144"/>
      <c r="J471" s="145">
        <f>ROUND($I$471*$H$471,2)</f>
        <v>0</v>
      </c>
      <c r="K471" s="141"/>
      <c r="L471" s="28"/>
      <c r="M471" s="146"/>
      <c r="N471" s="147" t="s">
        <v>45</v>
      </c>
      <c r="Q471" s="148">
        <v>0</v>
      </c>
      <c r="R471" s="148">
        <f>$Q$471*$H$471</f>
        <v>0</v>
      </c>
      <c r="S471" s="148">
        <v>0</v>
      </c>
      <c r="T471" s="149">
        <f>$S$471*$H$471</f>
        <v>0</v>
      </c>
      <c r="AR471" s="95" t="s">
        <v>143</v>
      </c>
      <c r="AT471" s="95" t="s">
        <v>139</v>
      </c>
      <c r="AU471" s="95" t="s">
        <v>82</v>
      </c>
      <c r="AY471" s="7" t="s">
        <v>137</v>
      </c>
      <c r="BE471" s="150">
        <f>IF($N$471="základní",$J$471,0)</f>
        <v>0</v>
      </c>
      <c r="BF471" s="150">
        <f>IF($N$471="snížená",$J$471,0)</f>
        <v>0</v>
      </c>
      <c r="BG471" s="150">
        <f>IF($N$471="zákl. přenesená",$J$471,0)</f>
        <v>0</v>
      </c>
      <c r="BH471" s="150">
        <f>IF($N$471="sníž. přenesená",$J$471,0)</f>
        <v>0</v>
      </c>
      <c r="BI471" s="150">
        <f>IF($N$471="nulová",$J$471,0)</f>
        <v>0</v>
      </c>
      <c r="BJ471" s="95" t="s">
        <v>22</v>
      </c>
      <c r="BK471" s="150">
        <f>ROUND($I$471*$H$471,2)</f>
        <v>0</v>
      </c>
      <c r="BL471" s="95" t="s">
        <v>143</v>
      </c>
      <c r="BM471" s="95" t="s">
        <v>669</v>
      </c>
    </row>
    <row r="472" spans="2:47" s="7" customFormat="1" ht="16.5" customHeight="1">
      <c r="B472" s="28"/>
      <c r="D472" s="151" t="s">
        <v>145</v>
      </c>
      <c r="F472" s="152" t="s">
        <v>670</v>
      </c>
      <c r="L472" s="28"/>
      <c r="M472" s="153"/>
      <c r="T472" s="60"/>
      <c r="AT472" s="7" t="s">
        <v>145</v>
      </c>
      <c r="AU472" s="7" t="s">
        <v>82</v>
      </c>
    </row>
    <row r="473" spans="2:47" s="7" customFormat="1" ht="44.25" customHeight="1">
      <c r="B473" s="28"/>
      <c r="D473" s="154" t="s">
        <v>331</v>
      </c>
      <c r="F473" s="155" t="s">
        <v>671</v>
      </c>
      <c r="L473" s="28"/>
      <c r="M473" s="153"/>
      <c r="T473" s="60"/>
      <c r="AT473" s="7" t="s">
        <v>331</v>
      </c>
      <c r="AU473" s="7" t="s">
        <v>82</v>
      </c>
    </row>
    <row r="474" spans="2:51" s="7" customFormat="1" ht="15.75" customHeight="1">
      <c r="B474" s="161"/>
      <c r="D474" s="154" t="s">
        <v>149</v>
      </c>
      <c r="E474" s="162"/>
      <c r="F474" s="163" t="s">
        <v>22</v>
      </c>
      <c r="H474" s="164">
        <v>1</v>
      </c>
      <c r="L474" s="161"/>
      <c r="M474" s="165"/>
      <c r="T474" s="166"/>
      <c r="AT474" s="162" t="s">
        <v>149</v>
      </c>
      <c r="AU474" s="162" t="s">
        <v>82</v>
      </c>
      <c r="AV474" s="162" t="s">
        <v>82</v>
      </c>
      <c r="AW474" s="162" t="s">
        <v>110</v>
      </c>
      <c r="AX474" s="162" t="s">
        <v>22</v>
      </c>
      <c r="AY474" s="162" t="s">
        <v>137</v>
      </c>
    </row>
    <row r="475" spans="2:65" s="7" customFormat="1" ht="15.75" customHeight="1">
      <c r="B475" s="28"/>
      <c r="C475" s="173" t="s">
        <v>672</v>
      </c>
      <c r="D475" s="173" t="s">
        <v>302</v>
      </c>
      <c r="E475" s="174" t="s">
        <v>673</v>
      </c>
      <c r="F475" s="175" t="s">
        <v>674</v>
      </c>
      <c r="G475" s="176" t="s">
        <v>160</v>
      </c>
      <c r="H475" s="177">
        <v>1</v>
      </c>
      <c r="I475" s="178"/>
      <c r="J475" s="179">
        <f>ROUND($I$475*$H$475,2)</f>
        <v>0</v>
      </c>
      <c r="K475" s="175"/>
      <c r="L475" s="180"/>
      <c r="M475" s="181"/>
      <c r="N475" s="182" t="s">
        <v>45</v>
      </c>
      <c r="Q475" s="148">
        <v>0</v>
      </c>
      <c r="R475" s="148">
        <f>$Q$475*$H$475</f>
        <v>0</v>
      </c>
      <c r="S475" s="148">
        <v>0</v>
      </c>
      <c r="T475" s="149">
        <f>$S$475*$H$475</f>
        <v>0</v>
      </c>
      <c r="AR475" s="95" t="s">
        <v>213</v>
      </c>
      <c r="AT475" s="95" t="s">
        <v>302</v>
      </c>
      <c r="AU475" s="95" t="s">
        <v>82</v>
      </c>
      <c r="AY475" s="7" t="s">
        <v>137</v>
      </c>
      <c r="BE475" s="150">
        <f>IF($N$475="základní",$J$475,0)</f>
        <v>0</v>
      </c>
      <c r="BF475" s="150">
        <f>IF($N$475="snížená",$J$475,0)</f>
        <v>0</v>
      </c>
      <c r="BG475" s="150">
        <f>IF($N$475="zákl. přenesená",$J$475,0)</f>
        <v>0</v>
      </c>
      <c r="BH475" s="150">
        <f>IF($N$475="sníž. přenesená",$J$475,0)</f>
        <v>0</v>
      </c>
      <c r="BI475" s="150">
        <f>IF($N$475="nulová",$J$475,0)</f>
        <v>0</v>
      </c>
      <c r="BJ475" s="95" t="s">
        <v>22</v>
      </c>
      <c r="BK475" s="150">
        <f>ROUND($I$475*$H$475,2)</f>
        <v>0</v>
      </c>
      <c r="BL475" s="95" t="s">
        <v>143</v>
      </c>
      <c r="BM475" s="95" t="s">
        <v>675</v>
      </c>
    </row>
    <row r="476" spans="2:65" s="7" customFormat="1" ht="15.75" customHeight="1">
      <c r="B476" s="28"/>
      <c r="C476" s="142" t="s">
        <v>676</v>
      </c>
      <c r="D476" s="142" t="s">
        <v>139</v>
      </c>
      <c r="E476" s="140" t="s">
        <v>677</v>
      </c>
      <c r="F476" s="141" t="s">
        <v>678</v>
      </c>
      <c r="G476" s="142" t="s">
        <v>679</v>
      </c>
      <c r="H476" s="143">
        <v>1</v>
      </c>
      <c r="I476" s="144"/>
      <c r="J476" s="145">
        <f>ROUND($I$476*$H$476,2)</f>
        <v>0</v>
      </c>
      <c r="K476" s="141"/>
      <c r="L476" s="28"/>
      <c r="M476" s="146"/>
      <c r="N476" s="147" t="s">
        <v>45</v>
      </c>
      <c r="Q476" s="148">
        <v>0</v>
      </c>
      <c r="R476" s="148">
        <f>$Q$476*$H$476</f>
        <v>0</v>
      </c>
      <c r="S476" s="148">
        <v>0</v>
      </c>
      <c r="T476" s="149">
        <f>$S$476*$H$476</f>
        <v>0</v>
      </c>
      <c r="AR476" s="95" t="s">
        <v>143</v>
      </c>
      <c r="AT476" s="95" t="s">
        <v>139</v>
      </c>
      <c r="AU476" s="95" t="s">
        <v>82</v>
      </c>
      <c r="AY476" s="95" t="s">
        <v>137</v>
      </c>
      <c r="BE476" s="150">
        <f>IF($N$476="základní",$J$476,0)</f>
        <v>0</v>
      </c>
      <c r="BF476" s="150">
        <f>IF($N$476="snížená",$J$476,0)</f>
        <v>0</v>
      </c>
      <c r="BG476" s="150">
        <f>IF($N$476="zákl. přenesená",$J$476,0)</f>
        <v>0</v>
      </c>
      <c r="BH476" s="150">
        <f>IF($N$476="sníž. přenesená",$J$476,0)</f>
        <v>0</v>
      </c>
      <c r="BI476" s="150">
        <f>IF($N$476="nulová",$J$476,0)</f>
        <v>0</v>
      </c>
      <c r="BJ476" s="95" t="s">
        <v>22</v>
      </c>
      <c r="BK476" s="150">
        <f>ROUND($I$476*$H$476,2)</f>
        <v>0</v>
      </c>
      <c r="BL476" s="95" t="s">
        <v>143</v>
      </c>
      <c r="BM476" s="95" t="s">
        <v>680</v>
      </c>
    </row>
    <row r="477" spans="2:51" s="7" customFormat="1" ht="15.75" customHeight="1">
      <c r="B477" s="156"/>
      <c r="D477" s="151" t="s">
        <v>149</v>
      </c>
      <c r="E477" s="158"/>
      <c r="F477" s="158" t="s">
        <v>681</v>
      </c>
      <c r="H477" s="157"/>
      <c r="L477" s="156"/>
      <c r="M477" s="159"/>
      <c r="T477" s="160"/>
      <c r="AT477" s="157" t="s">
        <v>149</v>
      </c>
      <c r="AU477" s="157" t="s">
        <v>82</v>
      </c>
      <c r="AV477" s="157" t="s">
        <v>22</v>
      </c>
      <c r="AW477" s="157" t="s">
        <v>110</v>
      </c>
      <c r="AX477" s="157" t="s">
        <v>74</v>
      </c>
      <c r="AY477" s="157" t="s">
        <v>137</v>
      </c>
    </row>
    <row r="478" spans="2:51" s="7" customFormat="1" ht="15.75" customHeight="1">
      <c r="B478" s="156"/>
      <c r="D478" s="154" t="s">
        <v>149</v>
      </c>
      <c r="E478" s="157"/>
      <c r="F478" s="158" t="s">
        <v>682</v>
      </c>
      <c r="H478" s="157"/>
      <c r="L478" s="156"/>
      <c r="M478" s="159"/>
      <c r="T478" s="160"/>
      <c r="AT478" s="157" t="s">
        <v>149</v>
      </c>
      <c r="AU478" s="157" t="s">
        <v>82</v>
      </c>
      <c r="AV478" s="157" t="s">
        <v>22</v>
      </c>
      <c r="AW478" s="157" t="s">
        <v>110</v>
      </c>
      <c r="AX478" s="157" t="s">
        <v>74</v>
      </c>
      <c r="AY478" s="157" t="s">
        <v>137</v>
      </c>
    </row>
    <row r="479" spans="2:51" s="7" customFormat="1" ht="15.75" customHeight="1">
      <c r="B479" s="161"/>
      <c r="D479" s="154" t="s">
        <v>149</v>
      </c>
      <c r="E479" s="162"/>
      <c r="F479" s="163" t="s">
        <v>22</v>
      </c>
      <c r="H479" s="164">
        <v>1</v>
      </c>
      <c r="L479" s="161"/>
      <c r="M479" s="165"/>
      <c r="T479" s="166"/>
      <c r="AT479" s="162" t="s">
        <v>149</v>
      </c>
      <c r="AU479" s="162" t="s">
        <v>82</v>
      </c>
      <c r="AV479" s="162" t="s">
        <v>82</v>
      </c>
      <c r="AW479" s="162" t="s">
        <v>110</v>
      </c>
      <c r="AX479" s="162" t="s">
        <v>22</v>
      </c>
      <c r="AY479" s="162" t="s">
        <v>137</v>
      </c>
    </row>
    <row r="480" spans="2:65" s="7" customFormat="1" ht="15.75" customHeight="1">
      <c r="B480" s="28"/>
      <c r="C480" s="139" t="s">
        <v>683</v>
      </c>
      <c r="D480" s="139" t="s">
        <v>139</v>
      </c>
      <c r="E480" s="140" t="s">
        <v>684</v>
      </c>
      <c r="F480" s="141" t="s">
        <v>685</v>
      </c>
      <c r="G480" s="142" t="s">
        <v>160</v>
      </c>
      <c r="H480" s="143">
        <v>1</v>
      </c>
      <c r="I480" s="144"/>
      <c r="J480" s="145">
        <f>ROUND($I$480*$H$480,2)</f>
        <v>0</v>
      </c>
      <c r="K480" s="141"/>
      <c r="L480" s="28"/>
      <c r="M480" s="146"/>
      <c r="N480" s="147" t="s">
        <v>45</v>
      </c>
      <c r="Q480" s="148">
        <v>0</v>
      </c>
      <c r="R480" s="148">
        <f>$Q$480*$H$480</f>
        <v>0</v>
      </c>
      <c r="S480" s="148">
        <v>0</v>
      </c>
      <c r="T480" s="149">
        <f>$S$480*$H$480</f>
        <v>0</v>
      </c>
      <c r="AR480" s="95" t="s">
        <v>143</v>
      </c>
      <c r="AT480" s="95" t="s">
        <v>139</v>
      </c>
      <c r="AU480" s="95" t="s">
        <v>82</v>
      </c>
      <c r="AY480" s="7" t="s">
        <v>137</v>
      </c>
      <c r="BE480" s="150">
        <f>IF($N$480="základní",$J$480,0)</f>
        <v>0</v>
      </c>
      <c r="BF480" s="150">
        <f>IF($N$480="snížená",$J$480,0)</f>
        <v>0</v>
      </c>
      <c r="BG480" s="150">
        <f>IF($N$480="zákl. přenesená",$J$480,0)</f>
        <v>0</v>
      </c>
      <c r="BH480" s="150">
        <f>IF($N$480="sníž. přenesená",$J$480,0)</f>
        <v>0</v>
      </c>
      <c r="BI480" s="150">
        <f>IF($N$480="nulová",$J$480,0)</f>
        <v>0</v>
      </c>
      <c r="BJ480" s="95" t="s">
        <v>22</v>
      </c>
      <c r="BK480" s="150">
        <f>ROUND($I$480*$H$480,2)</f>
        <v>0</v>
      </c>
      <c r="BL480" s="95" t="s">
        <v>143</v>
      </c>
      <c r="BM480" s="95" t="s">
        <v>686</v>
      </c>
    </row>
    <row r="481" spans="2:51" s="7" customFormat="1" ht="15.75" customHeight="1">
      <c r="B481" s="156"/>
      <c r="D481" s="151" t="s">
        <v>149</v>
      </c>
      <c r="E481" s="158"/>
      <c r="F481" s="158" t="s">
        <v>687</v>
      </c>
      <c r="H481" s="157"/>
      <c r="L481" s="156"/>
      <c r="M481" s="159"/>
      <c r="T481" s="160"/>
      <c r="AT481" s="157" t="s">
        <v>149</v>
      </c>
      <c r="AU481" s="157" t="s">
        <v>82</v>
      </c>
      <c r="AV481" s="157" t="s">
        <v>22</v>
      </c>
      <c r="AW481" s="157" t="s">
        <v>110</v>
      </c>
      <c r="AX481" s="157" t="s">
        <v>74</v>
      </c>
      <c r="AY481" s="157" t="s">
        <v>137</v>
      </c>
    </row>
    <row r="482" spans="2:51" s="7" customFormat="1" ht="15.75" customHeight="1">
      <c r="B482" s="156"/>
      <c r="D482" s="154" t="s">
        <v>149</v>
      </c>
      <c r="E482" s="157"/>
      <c r="F482" s="158" t="s">
        <v>688</v>
      </c>
      <c r="H482" s="157"/>
      <c r="L482" s="156"/>
      <c r="M482" s="159"/>
      <c r="T482" s="160"/>
      <c r="AT482" s="157" t="s">
        <v>149</v>
      </c>
      <c r="AU482" s="157" t="s">
        <v>82</v>
      </c>
      <c r="AV482" s="157" t="s">
        <v>22</v>
      </c>
      <c r="AW482" s="157" t="s">
        <v>110</v>
      </c>
      <c r="AX482" s="157" t="s">
        <v>74</v>
      </c>
      <c r="AY482" s="157" t="s">
        <v>137</v>
      </c>
    </row>
    <row r="483" spans="2:51" s="7" customFormat="1" ht="15.75" customHeight="1">
      <c r="B483" s="156"/>
      <c r="D483" s="154" t="s">
        <v>149</v>
      </c>
      <c r="E483" s="157"/>
      <c r="F483" s="158" t="s">
        <v>689</v>
      </c>
      <c r="H483" s="157"/>
      <c r="L483" s="156"/>
      <c r="M483" s="159"/>
      <c r="T483" s="160"/>
      <c r="AT483" s="157" t="s">
        <v>149</v>
      </c>
      <c r="AU483" s="157" t="s">
        <v>82</v>
      </c>
      <c r="AV483" s="157" t="s">
        <v>22</v>
      </c>
      <c r="AW483" s="157" t="s">
        <v>110</v>
      </c>
      <c r="AX483" s="157" t="s">
        <v>74</v>
      </c>
      <c r="AY483" s="157" t="s">
        <v>137</v>
      </c>
    </row>
    <row r="484" spans="2:51" s="7" customFormat="1" ht="15.75" customHeight="1">
      <c r="B484" s="156"/>
      <c r="D484" s="154" t="s">
        <v>149</v>
      </c>
      <c r="E484" s="157"/>
      <c r="F484" s="158" t="s">
        <v>690</v>
      </c>
      <c r="H484" s="157"/>
      <c r="L484" s="156"/>
      <c r="M484" s="159"/>
      <c r="T484" s="160"/>
      <c r="AT484" s="157" t="s">
        <v>149</v>
      </c>
      <c r="AU484" s="157" t="s">
        <v>82</v>
      </c>
      <c r="AV484" s="157" t="s">
        <v>22</v>
      </c>
      <c r="AW484" s="157" t="s">
        <v>110</v>
      </c>
      <c r="AX484" s="157" t="s">
        <v>74</v>
      </c>
      <c r="AY484" s="157" t="s">
        <v>137</v>
      </c>
    </row>
    <row r="485" spans="2:51" s="7" customFormat="1" ht="15.75" customHeight="1">
      <c r="B485" s="161"/>
      <c r="D485" s="154" t="s">
        <v>149</v>
      </c>
      <c r="E485" s="162"/>
      <c r="F485" s="163" t="s">
        <v>22</v>
      </c>
      <c r="H485" s="164">
        <v>1</v>
      </c>
      <c r="L485" s="161"/>
      <c r="M485" s="165"/>
      <c r="T485" s="166"/>
      <c r="AT485" s="162" t="s">
        <v>149</v>
      </c>
      <c r="AU485" s="162" t="s">
        <v>82</v>
      </c>
      <c r="AV485" s="162" t="s">
        <v>82</v>
      </c>
      <c r="AW485" s="162" t="s">
        <v>110</v>
      </c>
      <c r="AX485" s="162" t="s">
        <v>22</v>
      </c>
      <c r="AY485" s="162" t="s">
        <v>137</v>
      </c>
    </row>
    <row r="486" spans="2:63" s="128" customFormat="1" ht="30.75" customHeight="1">
      <c r="B486" s="129"/>
      <c r="D486" s="130" t="s">
        <v>73</v>
      </c>
      <c r="E486" s="137" t="s">
        <v>691</v>
      </c>
      <c r="F486" s="137" t="s">
        <v>692</v>
      </c>
      <c r="J486" s="138">
        <f>$BK$486</f>
        <v>0</v>
      </c>
      <c r="L486" s="129"/>
      <c r="M486" s="133"/>
      <c r="P486" s="134">
        <f>SUM($P$487:$P$490)</f>
        <v>0</v>
      </c>
      <c r="R486" s="134">
        <f>SUM($R$487:$R$490)</f>
        <v>0</v>
      </c>
      <c r="T486" s="135">
        <f>SUM($T$487:$T$490)</f>
        <v>0</v>
      </c>
      <c r="AR486" s="130" t="s">
        <v>22</v>
      </c>
      <c r="AT486" s="130" t="s">
        <v>73</v>
      </c>
      <c r="AU486" s="130" t="s">
        <v>22</v>
      </c>
      <c r="AY486" s="130" t="s">
        <v>137</v>
      </c>
      <c r="BK486" s="136">
        <f>SUM($BK$487:$BK$490)</f>
        <v>0</v>
      </c>
    </row>
    <row r="487" spans="2:65" s="7" customFormat="1" ht="15.75" customHeight="1">
      <c r="B487" s="28"/>
      <c r="C487" s="139" t="s">
        <v>693</v>
      </c>
      <c r="D487" s="139" t="s">
        <v>139</v>
      </c>
      <c r="E487" s="140" t="s">
        <v>694</v>
      </c>
      <c r="F487" s="141" t="s">
        <v>695</v>
      </c>
      <c r="G487" s="142" t="s">
        <v>290</v>
      </c>
      <c r="H487" s="143">
        <v>1004.051</v>
      </c>
      <c r="I487" s="144"/>
      <c r="J487" s="145">
        <f>ROUND($I$487*$H$487,2)</f>
        <v>0</v>
      </c>
      <c r="K487" s="141" t="s">
        <v>142</v>
      </c>
      <c r="L487" s="28"/>
      <c r="M487" s="146"/>
      <c r="N487" s="147" t="s">
        <v>45</v>
      </c>
      <c r="Q487" s="148">
        <v>0</v>
      </c>
      <c r="R487" s="148">
        <f>$Q$487*$H$487</f>
        <v>0</v>
      </c>
      <c r="S487" s="148">
        <v>0</v>
      </c>
      <c r="T487" s="149">
        <f>$S$487*$H$487</f>
        <v>0</v>
      </c>
      <c r="AR487" s="95" t="s">
        <v>143</v>
      </c>
      <c r="AT487" s="95" t="s">
        <v>139</v>
      </c>
      <c r="AU487" s="95" t="s">
        <v>82</v>
      </c>
      <c r="AY487" s="7" t="s">
        <v>137</v>
      </c>
      <c r="BE487" s="150">
        <f>IF($N$487="základní",$J$487,0)</f>
        <v>0</v>
      </c>
      <c r="BF487" s="150">
        <f>IF($N$487="snížená",$J$487,0)</f>
        <v>0</v>
      </c>
      <c r="BG487" s="150">
        <f>IF($N$487="zákl. přenesená",$J$487,0)</f>
        <v>0</v>
      </c>
      <c r="BH487" s="150">
        <f>IF($N$487="sníž. přenesená",$J$487,0)</f>
        <v>0</v>
      </c>
      <c r="BI487" s="150">
        <f>IF($N$487="nulová",$J$487,0)</f>
        <v>0</v>
      </c>
      <c r="BJ487" s="95" t="s">
        <v>22</v>
      </c>
      <c r="BK487" s="150">
        <f>ROUND($I$487*$H$487,2)</f>
        <v>0</v>
      </c>
      <c r="BL487" s="95" t="s">
        <v>143</v>
      </c>
      <c r="BM487" s="95" t="s">
        <v>696</v>
      </c>
    </row>
    <row r="488" spans="2:47" s="7" customFormat="1" ht="27" customHeight="1">
      <c r="B488" s="28"/>
      <c r="D488" s="151" t="s">
        <v>145</v>
      </c>
      <c r="F488" s="152" t="s">
        <v>697</v>
      </c>
      <c r="L488" s="28"/>
      <c r="M488" s="153"/>
      <c r="T488" s="60"/>
      <c r="AT488" s="7" t="s">
        <v>145</v>
      </c>
      <c r="AU488" s="7" t="s">
        <v>82</v>
      </c>
    </row>
    <row r="489" spans="2:65" s="7" customFormat="1" ht="15.75" customHeight="1">
      <c r="B489" s="28"/>
      <c r="C489" s="139" t="s">
        <v>698</v>
      </c>
      <c r="D489" s="139" t="s">
        <v>139</v>
      </c>
      <c r="E489" s="140" t="s">
        <v>699</v>
      </c>
      <c r="F489" s="141" t="s">
        <v>700</v>
      </c>
      <c r="G489" s="142" t="s">
        <v>290</v>
      </c>
      <c r="H489" s="143">
        <v>1004.051</v>
      </c>
      <c r="I489" s="144"/>
      <c r="J489" s="145">
        <f>ROUND($I$489*$H$489,2)</f>
        <v>0</v>
      </c>
      <c r="K489" s="141" t="s">
        <v>142</v>
      </c>
      <c r="L489" s="28"/>
      <c r="M489" s="146"/>
      <c r="N489" s="147" t="s">
        <v>45</v>
      </c>
      <c r="Q489" s="148">
        <v>0</v>
      </c>
      <c r="R489" s="148">
        <f>$Q$489*$H$489</f>
        <v>0</v>
      </c>
      <c r="S489" s="148">
        <v>0</v>
      </c>
      <c r="T489" s="149">
        <f>$S$489*$H$489</f>
        <v>0</v>
      </c>
      <c r="AR489" s="95" t="s">
        <v>143</v>
      </c>
      <c r="AT489" s="95" t="s">
        <v>139</v>
      </c>
      <c r="AU489" s="95" t="s">
        <v>82</v>
      </c>
      <c r="AY489" s="7" t="s">
        <v>137</v>
      </c>
      <c r="BE489" s="150">
        <f>IF($N$489="základní",$J$489,0)</f>
        <v>0</v>
      </c>
      <c r="BF489" s="150">
        <f>IF($N$489="snížená",$J$489,0)</f>
        <v>0</v>
      </c>
      <c r="BG489" s="150">
        <f>IF($N$489="zákl. přenesená",$J$489,0)</f>
        <v>0</v>
      </c>
      <c r="BH489" s="150">
        <f>IF($N$489="sníž. přenesená",$J$489,0)</f>
        <v>0</v>
      </c>
      <c r="BI489" s="150">
        <f>IF($N$489="nulová",$J$489,0)</f>
        <v>0</v>
      </c>
      <c r="BJ489" s="95" t="s">
        <v>22</v>
      </c>
      <c r="BK489" s="150">
        <f>ROUND($I$489*$H$489,2)</f>
        <v>0</v>
      </c>
      <c r="BL489" s="95" t="s">
        <v>143</v>
      </c>
      <c r="BM489" s="95" t="s">
        <v>701</v>
      </c>
    </row>
    <row r="490" spans="2:47" s="7" customFormat="1" ht="27" customHeight="1">
      <c r="B490" s="28"/>
      <c r="D490" s="151" t="s">
        <v>145</v>
      </c>
      <c r="F490" s="152" t="s">
        <v>702</v>
      </c>
      <c r="L490" s="28"/>
      <c r="M490" s="153"/>
      <c r="T490" s="60"/>
      <c r="AT490" s="7" t="s">
        <v>145</v>
      </c>
      <c r="AU490" s="7" t="s">
        <v>82</v>
      </c>
    </row>
    <row r="491" spans="2:63" s="128" customFormat="1" ht="37.5" customHeight="1">
      <c r="B491" s="129"/>
      <c r="D491" s="130" t="s">
        <v>73</v>
      </c>
      <c r="E491" s="131" t="s">
        <v>703</v>
      </c>
      <c r="F491" s="131" t="s">
        <v>704</v>
      </c>
      <c r="J491" s="132">
        <f>$BK$491</f>
        <v>0</v>
      </c>
      <c r="L491" s="129"/>
      <c r="M491" s="133"/>
      <c r="P491" s="134">
        <f>$P$492</f>
        <v>0</v>
      </c>
      <c r="R491" s="134">
        <f>$R$492</f>
        <v>0.011784000000000001</v>
      </c>
      <c r="T491" s="135">
        <f>$T$492</f>
        <v>0</v>
      </c>
      <c r="AR491" s="130" t="s">
        <v>82</v>
      </c>
      <c r="AT491" s="130" t="s">
        <v>73</v>
      </c>
      <c r="AU491" s="130" t="s">
        <v>74</v>
      </c>
      <c r="AY491" s="130" t="s">
        <v>137</v>
      </c>
      <c r="BK491" s="136">
        <f>$BK$492</f>
        <v>0</v>
      </c>
    </row>
    <row r="492" spans="2:63" s="128" customFormat="1" ht="21" customHeight="1">
      <c r="B492" s="129"/>
      <c r="D492" s="130" t="s">
        <v>73</v>
      </c>
      <c r="E492" s="137" t="s">
        <v>705</v>
      </c>
      <c r="F492" s="137" t="s">
        <v>706</v>
      </c>
      <c r="J492" s="138">
        <f>$BK$492</f>
        <v>0</v>
      </c>
      <c r="L492" s="129"/>
      <c r="M492" s="133"/>
      <c r="P492" s="134">
        <f>SUM($P$493:$P$498)</f>
        <v>0</v>
      </c>
      <c r="R492" s="134">
        <f>SUM($R$493:$R$498)</f>
        <v>0.011784000000000001</v>
      </c>
      <c r="T492" s="135">
        <f>SUM($T$493:$T$498)</f>
        <v>0</v>
      </c>
      <c r="AR492" s="130" t="s">
        <v>82</v>
      </c>
      <c r="AT492" s="130" t="s">
        <v>73</v>
      </c>
      <c r="AU492" s="130" t="s">
        <v>22</v>
      </c>
      <c r="AY492" s="130" t="s">
        <v>137</v>
      </c>
      <c r="BK492" s="136">
        <f>SUM($BK$493:$BK$498)</f>
        <v>0</v>
      </c>
    </row>
    <row r="493" spans="2:65" s="7" customFormat="1" ht="15.75" customHeight="1">
      <c r="B493" s="28"/>
      <c r="C493" s="139" t="s">
        <v>707</v>
      </c>
      <c r="D493" s="139" t="s">
        <v>139</v>
      </c>
      <c r="E493" s="140" t="s">
        <v>708</v>
      </c>
      <c r="F493" s="141" t="s">
        <v>709</v>
      </c>
      <c r="G493" s="142" t="s">
        <v>91</v>
      </c>
      <c r="H493" s="143">
        <v>39.28</v>
      </c>
      <c r="I493" s="144"/>
      <c r="J493" s="145">
        <f>ROUND($I$493*$H$493,2)</f>
        <v>0</v>
      </c>
      <c r="K493" s="141"/>
      <c r="L493" s="28"/>
      <c r="M493" s="146"/>
      <c r="N493" s="147" t="s">
        <v>45</v>
      </c>
      <c r="Q493" s="148">
        <v>0</v>
      </c>
      <c r="R493" s="148">
        <f>$Q$493*$H$493</f>
        <v>0</v>
      </c>
      <c r="S493" s="148">
        <v>0</v>
      </c>
      <c r="T493" s="149">
        <f>$S$493*$H$493</f>
        <v>0</v>
      </c>
      <c r="AR493" s="95" t="s">
        <v>265</v>
      </c>
      <c r="AT493" s="95" t="s">
        <v>139</v>
      </c>
      <c r="AU493" s="95" t="s">
        <v>82</v>
      </c>
      <c r="AY493" s="7" t="s">
        <v>137</v>
      </c>
      <c r="BE493" s="150">
        <f>IF($N$493="základní",$J$493,0)</f>
        <v>0</v>
      </c>
      <c r="BF493" s="150">
        <f>IF($N$493="snížená",$J$493,0)</f>
        <v>0</v>
      </c>
      <c r="BG493" s="150">
        <f>IF($N$493="zákl. přenesená",$J$493,0)</f>
        <v>0</v>
      </c>
      <c r="BH493" s="150">
        <f>IF($N$493="sníž. přenesená",$J$493,0)</f>
        <v>0</v>
      </c>
      <c r="BI493" s="150">
        <f>IF($N$493="nulová",$J$493,0)</f>
        <v>0</v>
      </c>
      <c r="BJ493" s="95" t="s">
        <v>22</v>
      </c>
      <c r="BK493" s="150">
        <f>ROUND($I$493*$H$493,2)</f>
        <v>0</v>
      </c>
      <c r="BL493" s="95" t="s">
        <v>265</v>
      </c>
      <c r="BM493" s="95" t="s">
        <v>710</v>
      </c>
    </row>
    <row r="494" spans="2:47" s="7" customFormat="1" ht="16.5" customHeight="1">
      <c r="B494" s="28"/>
      <c r="D494" s="151" t="s">
        <v>145</v>
      </c>
      <c r="F494" s="152" t="s">
        <v>709</v>
      </c>
      <c r="L494" s="28"/>
      <c r="M494" s="153"/>
      <c r="T494" s="60"/>
      <c r="AT494" s="7" t="s">
        <v>145</v>
      </c>
      <c r="AU494" s="7" t="s">
        <v>82</v>
      </c>
    </row>
    <row r="495" spans="2:51" s="7" customFormat="1" ht="15.75" customHeight="1">
      <c r="B495" s="161"/>
      <c r="D495" s="154" t="s">
        <v>149</v>
      </c>
      <c r="E495" s="162" t="s">
        <v>90</v>
      </c>
      <c r="F495" s="163" t="s">
        <v>711</v>
      </c>
      <c r="H495" s="164">
        <v>39.28</v>
      </c>
      <c r="L495" s="161"/>
      <c r="M495" s="165"/>
      <c r="T495" s="166"/>
      <c r="AT495" s="162" t="s">
        <v>149</v>
      </c>
      <c r="AU495" s="162" t="s">
        <v>82</v>
      </c>
      <c r="AV495" s="162" t="s">
        <v>82</v>
      </c>
      <c r="AW495" s="162" t="s">
        <v>110</v>
      </c>
      <c r="AX495" s="162" t="s">
        <v>22</v>
      </c>
      <c r="AY495" s="162" t="s">
        <v>137</v>
      </c>
    </row>
    <row r="496" spans="2:65" s="7" customFormat="1" ht="15.75" customHeight="1">
      <c r="B496" s="28"/>
      <c r="C496" s="173" t="s">
        <v>712</v>
      </c>
      <c r="D496" s="173" t="s">
        <v>302</v>
      </c>
      <c r="E496" s="174" t="s">
        <v>713</v>
      </c>
      <c r="F496" s="175" t="s">
        <v>714</v>
      </c>
      <c r="G496" s="176" t="s">
        <v>337</v>
      </c>
      <c r="H496" s="177">
        <v>11.784</v>
      </c>
      <c r="I496" s="178"/>
      <c r="J496" s="179">
        <f>ROUND($I$496*$H$496,2)</f>
        <v>0</v>
      </c>
      <c r="K496" s="175"/>
      <c r="L496" s="180"/>
      <c r="M496" s="181"/>
      <c r="N496" s="182" t="s">
        <v>45</v>
      </c>
      <c r="Q496" s="148">
        <v>0.001</v>
      </c>
      <c r="R496" s="148">
        <f>$Q$496*$H$496</f>
        <v>0.011784000000000001</v>
      </c>
      <c r="S496" s="148">
        <v>0</v>
      </c>
      <c r="T496" s="149">
        <f>$S$496*$H$496</f>
        <v>0</v>
      </c>
      <c r="AR496" s="95" t="s">
        <v>213</v>
      </c>
      <c r="AT496" s="95" t="s">
        <v>302</v>
      </c>
      <c r="AU496" s="95" t="s">
        <v>82</v>
      </c>
      <c r="AY496" s="7" t="s">
        <v>137</v>
      </c>
      <c r="BE496" s="150">
        <f>IF($N$496="základní",$J$496,0)</f>
        <v>0</v>
      </c>
      <c r="BF496" s="150">
        <f>IF($N$496="snížená",$J$496,0)</f>
        <v>0</v>
      </c>
      <c r="BG496" s="150">
        <f>IF($N$496="zákl. přenesená",$J$496,0)</f>
        <v>0</v>
      </c>
      <c r="BH496" s="150">
        <f>IF($N$496="sníž. přenesená",$J$496,0)</f>
        <v>0</v>
      </c>
      <c r="BI496" s="150">
        <f>IF($N$496="nulová",$J$496,0)</f>
        <v>0</v>
      </c>
      <c r="BJ496" s="95" t="s">
        <v>22</v>
      </c>
      <c r="BK496" s="150">
        <f>ROUND($I$496*$H$496,2)</f>
        <v>0</v>
      </c>
      <c r="BL496" s="95" t="s">
        <v>143</v>
      </c>
      <c r="BM496" s="95" t="s">
        <v>715</v>
      </c>
    </row>
    <row r="497" spans="2:47" s="7" customFormat="1" ht="16.5" customHeight="1">
      <c r="B497" s="28"/>
      <c r="D497" s="151" t="s">
        <v>145</v>
      </c>
      <c r="F497" s="152" t="s">
        <v>714</v>
      </c>
      <c r="L497" s="28"/>
      <c r="M497" s="153"/>
      <c r="T497" s="60"/>
      <c r="AT497" s="7" t="s">
        <v>145</v>
      </c>
      <c r="AU497" s="7" t="s">
        <v>82</v>
      </c>
    </row>
    <row r="498" spans="2:51" s="7" customFormat="1" ht="15.75" customHeight="1">
      <c r="B498" s="161"/>
      <c r="D498" s="154" t="s">
        <v>149</v>
      </c>
      <c r="E498" s="162"/>
      <c r="F498" s="163" t="s">
        <v>716</v>
      </c>
      <c r="H498" s="164">
        <v>11.784</v>
      </c>
      <c r="L498" s="161"/>
      <c r="M498" s="165"/>
      <c r="T498" s="166"/>
      <c r="AT498" s="162" t="s">
        <v>149</v>
      </c>
      <c r="AU498" s="162" t="s">
        <v>82</v>
      </c>
      <c r="AV498" s="162" t="s">
        <v>82</v>
      </c>
      <c r="AW498" s="162" t="s">
        <v>110</v>
      </c>
      <c r="AX498" s="162" t="s">
        <v>22</v>
      </c>
      <c r="AY498" s="162" t="s">
        <v>137</v>
      </c>
    </row>
    <row r="499" spans="2:63" s="128" customFormat="1" ht="37.5" customHeight="1">
      <c r="B499" s="129"/>
      <c r="D499" s="130" t="s">
        <v>73</v>
      </c>
      <c r="E499" s="131" t="s">
        <v>717</v>
      </c>
      <c r="F499" s="131" t="s">
        <v>718</v>
      </c>
      <c r="J499" s="132">
        <f>$BK$499</f>
        <v>0</v>
      </c>
      <c r="L499" s="129"/>
      <c r="M499" s="133"/>
      <c r="P499" s="134">
        <f>SUM($P$500:$P$507)</f>
        <v>0</v>
      </c>
      <c r="R499" s="134">
        <f>SUM($R$500:$R$507)</f>
        <v>0</v>
      </c>
      <c r="T499" s="135">
        <f>SUM($T$500:$T$507)</f>
        <v>0</v>
      </c>
      <c r="AR499" s="130" t="s">
        <v>170</v>
      </c>
      <c r="AT499" s="130" t="s">
        <v>73</v>
      </c>
      <c r="AU499" s="130" t="s">
        <v>74</v>
      </c>
      <c r="AY499" s="130" t="s">
        <v>137</v>
      </c>
      <c r="BK499" s="136">
        <f>SUM($BK$500:$BK$507)</f>
        <v>0</v>
      </c>
    </row>
    <row r="500" spans="2:65" s="7" customFormat="1" ht="15.75" customHeight="1">
      <c r="B500" s="28"/>
      <c r="C500" s="139" t="s">
        <v>719</v>
      </c>
      <c r="D500" s="139" t="s">
        <v>139</v>
      </c>
      <c r="E500" s="140" t="s">
        <v>720</v>
      </c>
      <c r="F500" s="141" t="s">
        <v>721</v>
      </c>
      <c r="G500" s="142" t="s">
        <v>679</v>
      </c>
      <c r="H500" s="143">
        <v>1</v>
      </c>
      <c r="I500" s="144"/>
      <c r="J500" s="145">
        <f>ROUND($I$500*$H$500,2)</f>
        <v>0</v>
      </c>
      <c r="K500" s="141" t="s">
        <v>142</v>
      </c>
      <c r="L500" s="28"/>
      <c r="M500" s="146"/>
      <c r="N500" s="147" t="s">
        <v>45</v>
      </c>
      <c r="Q500" s="148">
        <v>0</v>
      </c>
      <c r="R500" s="148">
        <f>$Q$500*$H$500</f>
        <v>0</v>
      </c>
      <c r="S500" s="148">
        <v>0</v>
      </c>
      <c r="T500" s="149">
        <f>$S$500*$H$500</f>
        <v>0</v>
      </c>
      <c r="AR500" s="95" t="s">
        <v>722</v>
      </c>
      <c r="AT500" s="95" t="s">
        <v>139</v>
      </c>
      <c r="AU500" s="95" t="s">
        <v>22</v>
      </c>
      <c r="AY500" s="7" t="s">
        <v>137</v>
      </c>
      <c r="BE500" s="150">
        <f>IF($N$500="základní",$J$500,0)</f>
        <v>0</v>
      </c>
      <c r="BF500" s="150">
        <f>IF($N$500="snížená",$J$500,0)</f>
        <v>0</v>
      </c>
      <c r="BG500" s="150">
        <f>IF($N$500="zákl. přenesená",$J$500,0)</f>
        <v>0</v>
      </c>
      <c r="BH500" s="150">
        <f>IF($N$500="sníž. přenesená",$J$500,0)</f>
        <v>0</v>
      </c>
      <c r="BI500" s="150">
        <f>IF($N$500="nulová",$J$500,0)</f>
        <v>0</v>
      </c>
      <c r="BJ500" s="95" t="s">
        <v>22</v>
      </c>
      <c r="BK500" s="150">
        <f>ROUND($I$500*$H$500,2)</f>
        <v>0</v>
      </c>
      <c r="BL500" s="95" t="s">
        <v>722</v>
      </c>
      <c r="BM500" s="95" t="s">
        <v>723</v>
      </c>
    </row>
    <row r="501" spans="2:47" s="7" customFormat="1" ht="16.5" customHeight="1">
      <c r="B501" s="28"/>
      <c r="D501" s="151" t="s">
        <v>145</v>
      </c>
      <c r="F501" s="152" t="s">
        <v>724</v>
      </c>
      <c r="L501" s="28"/>
      <c r="M501" s="153"/>
      <c r="T501" s="60"/>
      <c r="AT501" s="7" t="s">
        <v>145</v>
      </c>
      <c r="AU501" s="7" t="s">
        <v>22</v>
      </c>
    </row>
    <row r="502" spans="2:51" s="7" customFormat="1" ht="15.75" customHeight="1">
      <c r="B502" s="156"/>
      <c r="D502" s="154" t="s">
        <v>149</v>
      </c>
      <c r="E502" s="157"/>
      <c r="F502" s="158" t="s">
        <v>725</v>
      </c>
      <c r="H502" s="157"/>
      <c r="L502" s="156"/>
      <c r="M502" s="159"/>
      <c r="T502" s="160"/>
      <c r="AT502" s="157" t="s">
        <v>149</v>
      </c>
      <c r="AU502" s="157" t="s">
        <v>22</v>
      </c>
      <c r="AV502" s="157" t="s">
        <v>22</v>
      </c>
      <c r="AW502" s="157" t="s">
        <v>110</v>
      </c>
      <c r="AX502" s="157" t="s">
        <v>74</v>
      </c>
      <c r="AY502" s="157" t="s">
        <v>137</v>
      </c>
    </row>
    <row r="503" spans="2:51" s="7" customFormat="1" ht="15.75" customHeight="1">
      <c r="B503" s="161"/>
      <c r="D503" s="154" t="s">
        <v>149</v>
      </c>
      <c r="E503" s="162"/>
      <c r="F503" s="163" t="s">
        <v>22</v>
      </c>
      <c r="H503" s="164">
        <v>1</v>
      </c>
      <c r="L503" s="161"/>
      <c r="M503" s="165"/>
      <c r="T503" s="166"/>
      <c r="AT503" s="162" t="s">
        <v>149</v>
      </c>
      <c r="AU503" s="162" t="s">
        <v>22</v>
      </c>
      <c r="AV503" s="162" t="s">
        <v>82</v>
      </c>
      <c r="AW503" s="162" t="s">
        <v>110</v>
      </c>
      <c r="AX503" s="162" t="s">
        <v>22</v>
      </c>
      <c r="AY503" s="162" t="s">
        <v>137</v>
      </c>
    </row>
    <row r="504" spans="2:65" s="7" customFormat="1" ht="15.75" customHeight="1">
      <c r="B504" s="28"/>
      <c r="C504" s="139" t="s">
        <v>726</v>
      </c>
      <c r="D504" s="139" t="s">
        <v>139</v>
      </c>
      <c r="E504" s="140" t="s">
        <v>727</v>
      </c>
      <c r="F504" s="141" t="s">
        <v>728</v>
      </c>
      <c r="G504" s="142" t="s">
        <v>679</v>
      </c>
      <c r="H504" s="143">
        <v>1</v>
      </c>
      <c r="I504" s="144"/>
      <c r="J504" s="145">
        <f>ROUND($I$504*$H$504,2)</f>
        <v>0</v>
      </c>
      <c r="K504" s="141" t="s">
        <v>142</v>
      </c>
      <c r="L504" s="28"/>
      <c r="M504" s="146"/>
      <c r="N504" s="147" t="s">
        <v>45</v>
      </c>
      <c r="Q504" s="148">
        <v>0</v>
      </c>
      <c r="R504" s="148">
        <f>$Q$504*$H$504</f>
        <v>0</v>
      </c>
      <c r="S504" s="148">
        <v>0</v>
      </c>
      <c r="T504" s="149">
        <f>$S$504*$H$504</f>
        <v>0</v>
      </c>
      <c r="AR504" s="95" t="s">
        <v>722</v>
      </c>
      <c r="AT504" s="95" t="s">
        <v>139</v>
      </c>
      <c r="AU504" s="95" t="s">
        <v>22</v>
      </c>
      <c r="AY504" s="7" t="s">
        <v>137</v>
      </c>
      <c r="BE504" s="150">
        <f>IF($N$504="základní",$J$504,0)</f>
        <v>0</v>
      </c>
      <c r="BF504" s="150">
        <f>IF($N$504="snížená",$J$504,0)</f>
        <v>0</v>
      </c>
      <c r="BG504" s="150">
        <f>IF($N$504="zákl. přenesená",$J$504,0)</f>
        <v>0</v>
      </c>
      <c r="BH504" s="150">
        <f>IF($N$504="sníž. přenesená",$J$504,0)</f>
        <v>0</v>
      </c>
      <c r="BI504" s="150">
        <f>IF($N$504="nulová",$J$504,0)</f>
        <v>0</v>
      </c>
      <c r="BJ504" s="95" t="s">
        <v>22</v>
      </c>
      <c r="BK504" s="150">
        <f>ROUND($I$504*$H$504,2)</f>
        <v>0</v>
      </c>
      <c r="BL504" s="95" t="s">
        <v>722</v>
      </c>
      <c r="BM504" s="95" t="s">
        <v>729</v>
      </c>
    </row>
    <row r="505" spans="2:47" s="7" customFormat="1" ht="27" customHeight="1">
      <c r="B505" s="28"/>
      <c r="D505" s="151" t="s">
        <v>145</v>
      </c>
      <c r="F505" s="152" t="s">
        <v>730</v>
      </c>
      <c r="L505" s="28"/>
      <c r="M505" s="153"/>
      <c r="T505" s="60"/>
      <c r="AT505" s="7" t="s">
        <v>145</v>
      </c>
      <c r="AU505" s="7" t="s">
        <v>22</v>
      </c>
    </row>
    <row r="506" spans="2:51" s="7" customFormat="1" ht="15.75" customHeight="1">
      <c r="B506" s="156"/>
      <c r="D506" s="154" t="s">
        <v>149</v>
      </c>
      <c r="E506" s="157"/>
      <c r="F506" s="158" t="s">
        <v>731</v>
      </c>
      <c r="H506" s="157"/>
      <c r="L506" s="156"/>
      <c r="M506" s="159"/>
      <c r="T506" s="160"/>
      <c r="AT506" s="157" t="s">
        <v>149</v>
      </c>
      <c r="AU506" s="157" t="s">
        <v>22</v>
      </c>
      <c r="AV506" s="157" t="s">
        <v>22</v>
      </c>
      <c r="AW506" s="157" t="s">
        <v>110</v>
      </c>
      <c r="AX506" s="157" t="s">
        <v>74</v>
      </c>
      <c r="AY506" s="157" t="s">
        <v>137</v>
      </c>
    </row>
    <row r="507" spans="2:51" s="7" customFormat="1" ht="15.75" customHeight="1">
      <c r="B507" s="161"/>
      <c r="D507" s="154" t="s">
        <v>149</v>
      </c>
      <c r="E507" s="162"/>
      <c r="F507" s="163" t="s">
        <v>22</v>
      </c>
      <c r="H507" s="164">
        <v>1</v>
      </c>
      <c r="L507" s="161"/>
      <c r="M507" s="183"/>
      <c r="N507" s="184"/>
      <c r="O507" s="184"/>
      <c r="P507" s="184"/>
      <c r="Q507" s="184"/>
      <c r="R507" s="184"/>
      <c r="S507" s="184"/>
      <c r="T507" s="185"/>
      <c r="AT507" s="162" t="s">
        <v>149</v>
      </c>
      <c r="AU507" s="162" t="s">
        <v>22</v>
      </c>
      <c r="AV507" s="162" t="s">
        <v>82</v>
      </c>
      <c r="AW507" s="162" t="s">
        <v>110</v>
      </c>
      <c r="AX507" s="162" t="s">
        <v>22</v>
      </c>
      <c r="AY507" s="162" t="s">
        <v>137</v>
      </c>
    </row>
    <row r="508" spans="2:46" s="7" customFormat="1" ht="7.5" customHeight="1">
      <c r="B508" s="46"/>
      <c r="C508" s="47"/>
      <c r="D508" s="47"/>
      <c r="E508" s="47"/>
      <c r="F508" s="47"/>
      <c r="G508" s="47"/>
      <c r="H508" s="47"/>
      <c r="I508" s="47"/>
      <c r="J508" s="47"/>
      <c r="K508" s="47"/>
      <c r="L508" s="28"/>
      <c r="AT508" s="1"/>
    </row>
  </sheetData>
  <sheetProtection sheet="1"/>
  <mergeCells count="9">
    <mergeCell ref="G1:H1"/>
    <mergeCell ref="L2:V2"/>
    <mergeCell ref="E7:H7"/>
    <mergeCell ref="E9:H9"/>
    <mergeCell ref="E24:H24"/>
    <mergeCell ref="E45:H45"/>
    <mergeCell ref="E47:H47"/>
    <mergeCell ref="E75:H75"/>
    <mergeCell ref="E77:H77"/>
  </mergeCells>
  <printOptions/>
  <pageMargins left="0.5902777777777778" right="0.5902777777777778" top="0.5902777777777778" bottom="0.5902777777777778" header="0.5118055555555555" footer="0.5118055555555555"/>
  <pageSetup fitToHeight="999" fitToWidth="1" horizontalDpi="300" verticalDpi="300" orientation="landscape"/>
</worksheet>
</file>

<file path=xl/worksheets/sheet3.xml><?xml version="1.0" encoding="utf-8"?>
<worksheet xmlns="http://schemas.openxmlformats.org/spreadsheetml/2006/main" xmlns:r="http://schemas.openxmlformats.org/officeDocument/2006/relationships">
  <sheetPr>
    <pageSetUpPr fitToPage="1"/>
  </sheetPr>
  <dimension ref="B1:BM228"/>
  <sheetViews>
    <sheetView showGridLines="0" tabSelected="1" defaultGridColor="0" colorId="8" workbookViewId="0" topLeftCell="A1">
      <pane ySplit="1" topLeftCell="A200" activePane="bottomLeft" state="frozen"/>
      <selection pane="topLeft" activeCell="A1" sqref="A1"/>
      <selection pane="bottomLeft" activeCell="F171" sqref="F171"/>
    </sheetView>
  </sheetViews>
  <sheetFormatPr defaultColWidth="10.66015625" defaultRowHeight="14.25" customHeight="1"/>
  <cols>
    <col min="1" max="1" width="8.33203125" style="1" customWidth="1"/>
    <col min="2" max="2" width="1.66796875" style="1" customWidth="1"/>
    <col min="3" max="3" width="4.16015625" style="1" customWidth="1"/>
    <col min="4" max="4" width="4.33203125" style="1" customWidth="1"/>
    <col min="5" max="5" width="17.16015625" style="1" customWidth="1"/>
    <col min="6" max="6" width="90.83203125" style="1" customWidth="1"/>
    <col min="7" max="7" width="8.66015625" style="1" customWidth="1"/>
    <col min="8" max="8" width="11.16015625" style="1" customWidth="1"/>
    <col min="9" max="9" width="12.66015625" style="1" customWidth="1"/>
    <col min="10" max="10" width="23.5" style="1" customWidth="1"/>
    <col min="11" max="11" width="15.5" style="1" customWidth="1"/>
    <col min="12" max="12" width="10.5" style="2" customWidth="1"/>
    <col min="13" max="21" width="0" style="1" hidden="1" customWidth="1"/>
    <col min="22" max="22" width="12.33203125" style="1" customWidth="1"/>
    <col min="23" max="23" width="16.33203125" style="1" customWidth="1"/>
    <col min="24" max="24" width="12.160156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32" max="43" width="10.5" style="2" customWidth="1"/>
    <col min="44" max="65" width="0" style="1" hidden="1" customWidth="1"/>
    <col min="66" max="16384" width="10.5" style="2" customWidth="1"/>
  </cols>
  <sheetData>
    <row r="1" spans="4:11" s="4" customFormat="1" ht="22.5" customHeight="1">
      <c r="D1" s="5" t="s">
        <v>1</v>
      </c>
      <c r="G1" s="92"/>
      <c r="H1" s="92"/>
      <c r="K1" s="5" t="s">
        <v>86</v>
      </c>
    </row>
    <row r="2" spans="12:56" s="1" customFormat="1" ht="37.5" customHeight="1">
      <c r="L2" s="6" t="s">
        <v>6</v>
      </c>
      <c r="M2" s="6"/>
      <c r="N2" s="6"/>
      <c r="O2" s="6"/>
      <c r="P2" s="6"/>
      <c r="Q2" s="6"/>
      <c r="R2" s="6"/>
      <c r="S2" s="6"/>
      <c r="T2" s="6"/>
      <c r="U2" s="6"/>
      <c r="V2" s="6"/>
      <c r="AT2" s="1" t="s">
        <v>85</v>
      </c>
      <c r="AZ2" s="7" t="s">
        <v>732</v>
      </c>
      <c r="BA2" s="7" t="s">
        <v>88</v>
      </c>
      <c r="BB2" s="7" t="s">
        <v>88</v>
      </c>
      <c r="BC2" s="7" t="s">
        <v>733</v>
      </c>
      <c r="BD2" s="7" t="s">
        <v>82</v>
      </c>
    </row>
    <row r="3" spans="2:56" s="1" customFormat="1" ht="7.5" customHeight="1">
      <c r="B3" s="8"/>
      <c r="C3" s="9"/>
      <c r="D3" s="9"/>
      <c r="E3" s="9"/>
      <c r="F3" s="9"/>
      <c r="G3" s="9"/>
      <c r="H3" s="9"/>
      <c r="I3" s="9"/>
      <c r="J3" s="9"/>
      <c r="K3" s="10"/>
      <c r="AT3" s="1" t="s">
        <v>82</v>
      </c>
      <c r="AZ3" s="7" t="s">
        <v>734</v>
      </c>
      <c r="BA3" s="7" t="s">
        <v>88</v>
      </c>
      <c r="BB3" s="7" t="s">
        <v>88</v>
      </c>
      <c r="BC3" s="7" t="s">
        <v>282</v>
      </c>
      <c r="BD3" s="7" t="s">
        <v>82</v>
      </c>
    </row>
    <row r="4" spans="2:56" s="1" customFormat="1" ht="37.5" customHeight="1">
      <c r="B4" s="11"/>
      <c r="D4" s="12" t="s">
        <v>93</v>
      </c>
      <c r="K4" s="13"/>
      <c r="M4" s="14" t="s">
        <v>11</v>
      </c>
      <c r="AT4" s="1" t="s">
        <v>4</v>
      </c>
      <c r="AZ4" s="7" t="s">
        <v>735</v>
      </c>
      <c r="BA4" s="7" t="s">
        <v>88</v>
      </c>
      <c r="BB4" s="7" t="s">
        <v>88</v>
      </c>
      <c r="BC4" s="7" t="s">
        <v>736</v>
      </c>
      <c r="BD4" s="7" t="s">
        <v>82</v>
      </c>
    </row>
    <row r="5" spans="2:56" s="1" customFormat="1" ht="7.5" customHeight="1">
      <c r="B5" s="11"/>
      <c r="K5" s="13"/>
      <c r="AZ5" s="7" t="s">
        <v>94</v>
      </c>
      <c r="BA5" s="7" t="s">
        <v>88</v>
      </c>
      <c r="BB5" s="7" t="s">
        <v>88</v>
      </c>
      <c r="BC5" s="7" t="s">
        <v>737</v>
      </c>
      <c r="BD5" s="7" t="s">
        <v>82</v>
      </c>
    </row>
    <row r="6" spans="2:56" s="1" customFormat="1" ht="15.75" customHeight="1">
      <c r="B6" s="11"/>
      <c r="D6" s="21" t="s">
        <v>17</v>
      </c>
      <c r="K6" s="13"/>
      <c r="AZ6" s="7" t="s">
        <v>738</v>
      </c>
      <c r="BA6" s="7" t="s">
        <v>88</v>
      </c>
      <c r="BB6" s="7" t="s">
        <v>88</v>
      </c>
      <c r="BC6" s="7" t="s">
        <v>594</v>
      </c>
      <c r="BD6" s="7" t="s">
        <v>82</v>
      </c>
    </row>
    <row r="7" spans="2:56" s="1" customFormat="1" ht="15.75" customHeight="1">
      <c r="B7" s="11"/>
      <c r="E7" s="93" t="str">
        <f>'Rekapitulace stavby'!$K$6</f>
        <v>Urnový háj</v>
      </c>
      <c r="F7" s="93"/>
      <c r="G7" s="93"/>
      <c r="H7" s="93"/>
      <c r="K7" s="13"/>
      <c r="AZ7" s="7" t="s">
        <v>739</v>
      </c>
      <c r="BA7" s="7" t="s">
        <v>88</v>
      </c>
      <c r="BB7" s="7" t="s">
        <v>88</v>
      </c>
      <c r="BC7" s="7" t="s">
        <v>740</v>
      </c>
      <c r="BD7" s="7" t="s">
        <v>82</v>
      </c>
    </row>
    <row r="8" spans="2:56" s="7" customFormat="1" ht="15.75" customHeight="1">
      <c r="B8" s="28"/>
      <c r="D8" s="21" t="s">
        <v>102</v>
      </c>
      <c r="K8" s="32"/>
      <c r="AZ8" s="7" t="s">
        <v>741</v>
      </c>
      <c r="BA8" s="7" t="s">
        <v>88</v>
      </c>
      <c r="BB8" s="7" t="s">
        <v>88</v>
      </c>
      <c r="BC8" s="7" t="s">
        <v>742</v>
      </c>
      <c r="BD8" s="7" t="s">
        <v>82</v>
      </c>
    </row>
    <row r="9" spans="2:56" s="7" customFormat="1" ht="37.5" customHeight="1">
      <c r="B9" s="28"/>
      <c r="E9" s="54" t="s">
        <v>743</v>
      </c>
      <c r="F9" s="54"/>
      <c r="G9" s="54"/>
      <c r="H9" s="54"/>
      <c r="K9" s="32"/>
      <c r="AZ9" s="7" t="s">
        <v>744</v>
      </c>
      <c r="BA9" s="7" t="s">
        <v>88</v>
      </c>
      <c r="BB9" s="7" t="s">
        <v>88</v>
      </c>
      <c r="BC9" s="7" t="s">
        <v>745</v>
      </c>
      <c r="BD9" s="7" t="s">
        <v>82</v>
      </c>
    </row>
    <row r="10" spans="2:56" s="7" customFormat="1" ht="14.25" customHeight="1">
      <c r="B10" s="28"/>
      <c r="K10" s="32"/>
      <c r="AZ10" s="7" t="s">
        <v>103</v>
      </c>
      <c r="BA10" s="7" t="s">
        <v>88</v>
      </c>
      <c r="BB10" s="7" t="s">
        <v>88</v>
      </c>
      <c r="BC10" s="7" t="s">
        <v>746</v>
      </c>
      <c r="BD10" s="7" t="s">
        <v>82</v>
      </c>
    </row>
    <row r="11" spans="2:11" s="7" customFormat="1" ht="15" customHeight="1">
      <c r="B11" s="28"/>
      <c r="D11" s="21" t="s">
        <v>20</v>
      </c>
      <c r="F11" s="22"/>
      <c r="I11" s="21" t="s">
        <v>21</v>
      </c>
      <c r="J11" s="22"/>
      <c r="K11" s="32"/>
    </row>
    <row r="12" spans="2:11" s="7" customFormat="1" ht="15" customHeight="1">
      <c r="B12" s="28"/>
      <c r="D12" s="21" t="s">
        <v>23</v>
      </c>
      <c r="F12" s="22" t="s">
        <v>24</v>
      </c>
      <c r="I12" s="21" t="s">
        <v>25</v>
      </c>
      <c r="J12" s="94" t="str">
        <f>'Rekapitulace stavby'!$AN$8</f>
        <v>08.01.2014</v>
      </c>
      <c r="K12" s="32"/>
    </row>
    <row r="13" spans="2:11" s="7" customFormat="1" ht="12" customHeight="1">
      <c r="B13" s="28"/>
      <c r="K13" s="32"/>
    </row>
    <row r="14" spans="2:11" s="7" customFormat="1" ht="15" customHeight="1">
      <c r="B14" s="28"/>
      <c r="D14" s="21" t="s">
        <v>29</v>
      </c>
      <c r="I14" s="21" t="s">
        <v>30</v>
      </c>
      <c r="J14" s="22"/>
      <c r="K14" s="32"/>
    </row>
    <row r="15" spans="2:11" s="7" customFormat="1" ht="18.75" customHeight="1">
      <c r="B15" s="28"/>
      <c r="E15" s="22" t="s">
        <v>31</v>
      </c>
      <c r="I15" s="21" t="s">
        <v>32</v>
      </c>
      <c r="J15" s="22"/>
      <c r="K15" s="32"/>
    </row>
    <row r="16" spans="2:11" s="7" customFormat="1" ht="7.5" customHeight="1">
      <c r="B16" s="28"/>
      <c r="K16" s="32"/>
    </row>
    <row r="17" spans="2:11" s="7" customFormat="1" ht="15" customHeight="1">
      <c r="B17" s="28"/>
      <c r="D17" s="21" t="s">
        <v>33</v>
      </c>
      <c r="I17" s="21" t="s">
        <v>30</v>
      </c>
      <c r="J17" s="22">
        <f>IF('Rekapitulace stavby'!$AN$13="Vyplň údaj","",IF('Rekapitulace stavby'!$AN$13="","",'Rekapitulace stavby'!$AN$13))</f>
      </c>
      <c r="K17" s="32"/>
    </row>
    <row r="18" spans="2:11" s="7" customFormat="1" ht="18.75" customHeight="1">
      <c r="B18" s="28"/>
      <c r="E18" s="22">
        <f>IF('Rekapitulace stavby'!$E$14="Vyplň údaj","",IF('Rekapitulace stavby'!$E$14="","",'Rekapitulace stavby'!$E$14))</f>
      </c>
      <c r="I18" s="21" t="s">
        <v>32</v>
      </c>
      <c r="J18" s="22">
        <f>IF('Rekapitulace stavby'!$AN$14="Vyplň údaj","",IF('Rekapitulace stavby'!$AN$14="","",'Rekapitulace stavby'!$AN$14))</f>
      </c>
      <c r="K18" s="32"/>
    </row>
    <row r="19" spans="2:11" s="7" customFormat="1" ht="7.5" customHeight="1">
      <c r="B19" s="28"/>
      <c r="K19" s="32"/>
    </row>
    <row r="20" spans="2:11" s="7" customFormat="1" ht="15" customHeight="1">
      <c r="B20" s="28"/>
      <c r="D20" s="21" t="s">
        <v>35</v>
      </c>
      <c r="I20" s="21" t="s">
        <v>30</v>
      </c>
      <c r="J20" s="22" t="s">
        <v>36</v>
      </c>
      <c r="K20" s="32"/>
    </row>
    <row r="21" spans="2:11" s="7" customFormat="1" ht="18.75" customHeight="1">
      <c r="B21" s="28"/>
      <c r="E21" s="22" t="s">
        <v>37</v>
      </c>
      <c r="I21" s="21" t="s">
        <v>32</v>
      </c>
      <c r="J21" s="22"/>
      <c r="K21" s="32"/>
    </row>
    <row r="22" spans="2:11" s="7" customFormat="1" ht="7.5" customHeight="1">
      <c r="B22" s="28"/>
      <c r="K22" s="32"/>
    </row>
    <row r="23" spans="2:11" s="7" customFormat="1" ht="15" customHeight="1">
      <c r="B23" s="28"/>
      <c r="D23" s="21" t="s">
        <v>39</v>
      </c>
      <c r="K23" s="32"/>
    </row>
    <row r="24" spans="2:11" s="95" customFormat="1" ht="15.75" customHeight="1">
      <c r="B24" s="96"/>
      <c r="E24" s="26"/>
      <c r="F24" s="26"/>
      <c r="G24" s="26"/>
      <c r="H24" s="26"/>
      <c r="K24" s="97"/>
    </row>
    <row r="25" spans="2:11" s="7" customFormat="1" ht="7.5" customHeight="1">
      <c r="B25" s="28"/>
      <c r="K25" s="32"/>
    </row>
    <row r="26" spans="2:11" s="7" customFormat="1" ht="7.5" customHeight="1">
      <c r="B26" s="28"/>
      <c r="D26" s="58"/>
      <c r="E26" s="58"/>
      <c r="F26" s="58"/>
      <c r="G26" s="58"/>
      <c r="H26" s="58"/>
      <c r="I26" s="58"/>
      <c r="J26" s="58"/>
      <c r="K26" s="98"/>
    </row>
    <row r="27" spans="2:11" s="7" customFormat="1" ht="26.25" customHeight="1">
      <c r="B27" s="28"/>
      <c r="D27" s="99" t="s">
        <v>40</v>
      </c>
      <c r="J27" s="100">
        <f>ROUNDUP($J$84,2)</f>
        <v>0</v>
      </c>
      <c r="K27" s="32"/>
    </row>
    <row r="28" spans="2:11" s="7" customFormat="1" ht="7.5" customHeight="1">
      <c r="B28" s="28"/>
      <c r="D28" s="58"/>
      <c r="E28" s="58"/>
      <c r="F28" s="58"/>
      <c r="G28" s="58"/>
      <c r="H28" s="58"/>
      <c r="I28" s="58"/>
      <c r="J28" s="58"/>
      <c r="K28" s="98"/>
    </row>
    <row r="29" spans="2:11" s="7" customFormat="1" ht="15" customHeight="1">
      <c r="B29" s="28"/>
      <c r="F29" s="101" t="s">
        <v>42</v>
      </c>
      <c r="I29" s="101" t="s">
        <v>41</v>
      </c>
      <c r="J29" s="101" t="s">
        <v>43</v>
      </c>
      <c r="K29" s="32"/>
    </row>
    <row r="30" spans="2:11" s="7" customFormat="1" ht="15" customHeight="1">
      <c r="B30" s="28"/>
      <c r="D30" s="35" t="s">
        <v>44</v>
      </c>
      <c r="E30" s="35" t="s">
        <v>45</v>
      </c>
      <c r="F30" s="102">
        <f>ROUNDUP(SUM($BE$84:$BE$227),2)</f>
        <v>0</v>
      </c>
      <c r="I30" s="103">
        <v>0.21</v>
      </c>
      <c r="J30" s="102">
        <f>ROUNDUP(SUM($BE$84:$BE$227)*$I$30,1)</f>
        <v>0</v>
      </c>
      <c r="K30" s="32"/>
    </row>
    <row r="31" spans="2:11" s="7" customFormat="1" ht="15" customHeight="1">
      <c r="B31" s="28"/>
      <c r="E31" s="35" t="s">
        <v>46</v>
      </c>
      <c r="F31" s="102">
        <f>ROUNDUP(SUM($BF$84:$BF$227),2)</f>
        <v>0</v>
      </c>
      <c r="I31" s="103">
        <v>0.15</v>
      </c>
      <c r="J31" s="102">
        <f>ROUNDUP(SUM($BF$84:$BF$227)*$I$31,1)</f>
        <v>0</v>
      </c>
      <c r="K31" s="32"/>
    </row>
    <row r="32" spans="2:11" s="7" customFormat="1" ht="15" customHeight="1" hidden="1">
      <c r="B32" s="28"/>
      <c r="E32" s="35" t="s">
        <v>47</v>
      </c>
      <c r="F32" s="102">
        <f>ROUNDUP(SUM($BG$84:$BG$227),2)</f>
        <v>0</v>
      </c>
      <c r="I32" s="103">
        <v>0.21</v>
      </c>
      <c r="J32" s="102">
        <v>0</v>
      </c>
      <c r="K32" s="32"/>
    </row>
    <row r="33" spans="2:11" s="7" customFormat="1" ht="15" customHeight="1" hidden="1">
      <c r="B33" s="28"/>
      <c r="E33" s="35" t="s">
        <v>48</v>
      </c>
      <c r="F33" s="102">
        <f>ROUNDUP(SUM($BH$84:$BH$227),2)</f>
        <v>0</v>
      </c>
      <c r="I33" s="103">
        <v>0.15</v>
      </c>
      <c r="J33" s="102">
        <v>0</v>
      </c>
      <c r="K33" s="32"/>
    </row>
    <row r="34" spans="2:11" s="7" customFormat="1" ht="15" customHeight="1" hidden="1">
      <c r="B34" s="28"/>
      <c r="E34" s="35" t="s">
        <v>49</v>
      </c>
      <c r="F34" s="102">
        <f>ROUNDUP(SUM($BI$84:$BI$227),2)</f>
        <v>0</v>
      </c>
      <c r="I34" s="103">
        <v>0</v>
      </c>
      <c r="J34" s="102">
        <v>0</v>
      </c>
      <c r="K34" s="32"/>
    </row>
    <row r="35" spans="2:11" s="7" customFormat="1" ht="7.5" customHeight="1">
      <c r="B35" s="28"/>
      <c r="K35" s="32"/>
    </row>
    <row r="36" spans="2:11" s="7" customFormat="1" ht="26.25" customHeight="1">
      <c r="B36" s="28"/>
      <c r="C36" s="39"/>
      <c r="D36" s="40" t="s">
        <v>50</v>
      </c>
      <c r="E36" s="41"/>
      <c r="F36" s="41"/>
      <c r="G36" s="104" t="s">
        <v>51</v>
      </c>
      <c r="H36" s="42" t="s">
        <v>52</v>
      </c>
      <c r="I36" s="41"/>
      <c r="J36" s="105">
        <f>ROUNDUP(SUM($J$27:$J$34),2)</f>
        <v>0</v>
      </c>
      <c r="K36" s="106"/>
    </row>
    <row r="37" spans="2:11" s="7" customFormat="1" ht="15" customHeight="1">
      <c r="B37" s="46"/>
      <c r="C37" s="47"/>
      <c r="D37" s="47"/>
      <c r="E37" s="47"/>
      <c r="F37" s="47"/>
      <c r="G37" s="47"/>
      <c r="H37" s="47"/>
      <c r="I37" s="47"/>
      <c r="J37" s="47"/>
      <c r="K37" s="48"/>
    </row>
    <row r="41" spans="2:11" s="7" customFormat="1" ht="7.5" customHeight="1">
      <c r="B41" s="49"/>
      <c r="C41" s="50"/>
      <c r="D41" s="50"/>
      <c r="E41" s="50"/>
      <c r="F41" s="50"/>
      <c r="G41" s="50"/>
      <c r="H41" s="50"/>
      <c r="I41" s="50"/>
      <c r="J41" s="50"/>
      <c r="K41" s="107"/>
    </row>
    <row r="42" spans="2:11" s="7" customFormat="1" ht="37.5" customHeight="1">
      <c r="B42" s="28"/>
      <c r="C42" s="12" t="s">
        <v>106</v>
      </c>
      <c r="K42" s="32"/>
    </row>
    <row r="43" spans="2:11" s="7" customFormat="1" ht="7.5" customHeight="1">
      <c r="B43" s="28"/>
      <c r="K43" s="32"/>
    </row>
    <row r="44" spans="2:11" s="7" customFormat="1" ht="15" customHeight="1">
      <c r="B44" s="28"/>
      <c r="C44" s="21" t="s">
        <v>17</v>
      </c>
      <c r="K44" s="32"/>
    </row>
    <row r="45" spans="2:11" s="7" customFormat="1" ht="16.5" customHeight="1">
      <c r="B45" s="28"/>
      <c r="E45" s="93" t="str">
        <f>$E$7</f>
        <v>Urnový háj</v>
      </c>
      <c r="F45" s="93"/>
      <c r="G45" s="93"/>
      <c r="H45" s="93"/>
      <c r="K45" s="32"/>
    </row>
    <row r="46" spans="2:11" s="7" customFormat="1" ht="15" customHeight="1">
      <c r="B46" s="28"/>
      <c r="C46" s="21" t="s">
        <v>102</v>
      </c>
      <c r="K46" s="32"/>
    </row>
    <row r="47" spans="2:11" s="7" customFormat="1" ht="19.5" customHeight="1">
      <c r="B47" s="28"/>
      <c r="E47" s="54" t="str">
        <f>$E$9</f>
        <v>SO 03 - Odvodnění</v>
      </c>
      <c r="F47" s="54"/>
      <c r="G47" s="54"/>
      <c r="H47" s="54"/>
      <c r="K47" s="32"/>
    </row>
    <row r="48" spans="2:11" s="7" customFormat="1" ht="7.5" customHeight="1">
      <c r="B48" s="28"/>
      <c r="K48" s="32"/>
    </row>
    <row r="49" spans="2:11" s="7" customFormat="1" ht="18.75" customHeight="1">
      <c r="B49" s="28"/>
      <c r="C49" s="21" t="s">
        <v>23</v>
      </c>
      <c r="F49" s="22" t="str">
        <f>$F$12</f>
        <v>Krnov</v>
      </c>
      <c r="I49" s="21" t="s">
        <v>25</v>
      </c>
      <c r="J49" s="94" t="str">
        <f>IF($J$12="","",$J$12)</f>
        <v>08.01.2014</v>
      </c>
      <c r="K49" s="32"/>
    </row>
    <row r="50" spans="2:11" s="7" customFormat="1" ht="7.5" customHeight="1">
      <c r="B50" s="28"/>
      <c r="K50" s="32"/>
    </row>
    <row r="51" spans="2:11" s="7" customFormat="1" ht="15.75" customHeight="1">
      <c r="B51" s="28"/>
      <c r="C51" s="21" t="s">
        <v>29</v>
      </c>
      <c r="F51" s="22" t="str">
        <f>$E$15</f>
        <v>Město Krnov</v>
      </c>
      <c r="I51" s="21" t="s">
        <v>35</v>
      </c>
      <c r="J51" s="22" t="str">
        <f>$E$21</f>
        <v>Lesprojekt Krnov, s.r.o.</v>
      </c>
      <c r="K51" s="32"/>
    </row>
    <row r="52" spans="2:11" s="7" customFormat="1" ht="15" customHeight="1">
      <c r="B52" s="28"/>
      <c r="C52" s="21" t="s">
        <v>33</v>
      </c>
      <c r="F52" s="22">
        <f>IF($E$18="","",$E$18)</f>
      </c>
      <c r="K52" s="32"/>
    </row>
    <row r="53" spans="2:11" s="7" customFormat="1" ht="11.25" customHeight="1">
      <c r="B53" s="28"/>
      <c r="K53" s="32"/>
    </row>
    <row r="54" spans="2:11" s="7" customFormat="1" ht="30" customHeight="1">
      <c r="B54" s="28"/>
      <c r="C54" s="108" t="s">
        <v>107</v>
      </c>
      <c r="D54" s="39"/>
      <c r="E54" s="39"/>
      <c r="F54" s="39"/>
      <c r="G54" s="39"/>
      <c r="H54" s="39"/>
      <c r="I54" s="39"/>
      <c r="J54" s="109" t="s">
        <v>108</v>
      </c>
      <c r="K54" s="45"/>
    </row>
    <row r="55" spans="2:11" s="7" customFormat="1" ht="11.25" customHeight="1">
      <c r="B55" s="28"/>
      <c r="K55" s="32"/>
    </row>
    <row r="56" spans="2:47" s="7" customFormat="1" ht="30" customHeight="1">
      <c r="B56" s="28"/>
      <c r="C56" s="70" t="s">
        <v>109</v>
      </c>
      <c r="J56" s="100">
        <f>ROUNDUP($J$84,2)</f>
        <v>0</v>
      </c>
      <c r="K56" s="32"/>
      <c r="AU56" s="7" t="s">
        <v>110</v>
      </c>
    </row>
    <row r="57" spans="2:11" s="77" customFormat="1" ht="25.5" customHeight="1">
      <c r="B57" s="110"/>
      <c r="D57" s="111" t="s">
        <v>111</v>
      </c>
      <c r="E57" s="111"/>
      <c r="F57" s="111"/>
      <c r="G57" s="111"/>
      <c r="H57" s="111"/>
      <c r="I57" s="111"/>
      <c r="J57" s="112">
        <f>ROUNDUP($J$85,2)</f>
        <v>0</v>
      </c>
      <c r="K57" s="113"/>
    </row>
    <row r="58" spans="2:11" s="114" customFormat="1" ht="21" customHeight="1">
      <c r="B58" s="115"/>
      <c r="D58" s="116" t="s">
        <v>112</v>
      </c>
      <c r="E58" s="116"/>
      <c r="F58" s="116"/>
      <c r="G58" s="116"/>
      <c r="H58" s="116"/>
      <c r="I58" s="116"/>
      <c r="J58" s="117">
        <f>ROUNDUP($J$86,2)</f>
        <v>0</v>
      </c>
      <c r="K58" s="118"/>
    </row>
    <row r="59" spans="2:11" s="114" customFormat="1" ht="21" customHeight="1">
      <c r="B59" s="115"/>
      <c r="D59" s="116" t="s">
        <v>747</v>
      </c>
      <c r="E59" s="116"/>
      <c r="F59" s="116"/>
      <c r="G59" s="116"/>
      <c r="H59" s="116"/>
      <c r="I59" s="116"/>
      <c r="J59" s="117">
        <f>ROUNDUP($J$158,2)</f>
        <v>0</v>
      </c>
      <c r="K59" s="118"/>
    </row>
    <row r="60" spans="2:11" s="114" customFormat="1" ht="21" customHeight="1">
      <c r="B60" s="115"/>
      <c r="D60" s="116" t="s">
        <v>114</v>
      </c>
      <c r="E60" s="116"/>
      <c r="F60" s="116"/>
      <c r="G60" s="116"/>
      <c r="H60" s="116"/>
      <c r="I60" s="116"/>
      <c r="J60" s="117">
        <f>ROUNDUP($J$163,2)</f>
        <v>0</v>
      </c>
      <c r="K60" s="118"/>
    </row>
    <row r="61" spans="2:11" s="114" customFormat="1" ht="21" customHeight="1">
      <c r="B61" s="115"/>
      <c r="D61" s="116" t="s">
        <v>748</v>
      </c>
      <c r="E61" s="116"/>
      <c r="F61" s="116"/>
      <c r="G61" s="116"/>
      <c r="H61" s="116"/>
      <c r="I61" s="116"/>
      <c r="J61" s="117">
        <f>ROUNDUP($J$168,2)</f>
        <v>0</v>
      </c>
      <c r="K61" s="118"/>
    </row>
    <row r="62" spans="2:11" s="114" customFormat="1" ht="21" customHeight="1">
      <c r="B62" s="115"/>
      <c r="D62" s="116" t="s">
        <v>115</v>
      </c>
      <c r="E62" s="116"/>
      <c r="F62" s="116"/>
      <c r="G62" s="116"/>
      <c r="H62" s="116"/>
      <c r="I62" s="116"/>
      <c r="J62" s="117">
        <f>ROUNDUP($J$207,2)</f>
        <v>0</v>
      </c>
      <c r="K62" s="118"/>
    </row>
    <row r="63" spans="2:11" s="114" customFormat="1" ht="21" customHeight="1">
      <c r="B63" s="115"/>
      <c r="D63" s="116" t="s">
        <v>749</v>
      </c>
      <c r="E63" s="116"/>
      <c r="F63" s="116"/>
      <c r="G63" s="116"/>
      <c r="H63" s="116"/>
      <c r="I63" s="116"/>
      <c r="J63" s="117">
        <f>ROUNDUP($J$212,2)</f>
        <v>0</v>
      </c>
      <c r="K63" s="118"/>
    </row>
    <row r="64" spans="2:11" s="114" customFormat="1" ht="21" customHeight="1">
      <c r="B64" s="115"/>
      <c r="D64" s="116" t="s">
        <v>116</v>
      </c>
      <c r="E64" s="116"/>
      <c r="F64" s="116"/>
      <c r="G64" s="116"/>
      <c r="H64" s="116"/>
      <c r="I64" s="116"/>
      <c r="J64" s="117">
        <f>ROUNDUP($J$223,2)</f>
        <v>0</v>
      </c>
      <c r="K64" s="118"/>
    </row>
    <row r="65" spans="2:11" s="7" customFormat="1" ht="22.5" customHeight="1">
      <c r="B65" s="28"/>
      <c r="K65" s="32"/>
    </row>
    <row r="66" spans="2:11" s="7" customFormat="1" ht="7.5" customHeight="1">
      <c r="B66" s="46"/>
      <c r="C66" s="47"/>
      <c r="D66" s="47"/>
      <c r="E66" s="47"/>
      <c r="F66" s="47"/>
      <c r="G66" s="47"/>
      <c r="H66" s="47"/>
      <c r="I66" s="47"/>
      <c r="J66" s="47"/>
      <c r="K66" s="48"/>
    </row>
    <row r="70" spans="2:12" s="7" customFormat="1" ht="7.5" customHeight="1">
      <c r="B70" s="49"/>
      <c r="C70" s="50"/>
      <c r="D70" s="50"/>
      <c r="E70" s="50"/>
      <c r="F70" s="50"/>
      <c r="G70" s="50"/>
      <c r="H70" s="50"/>
      <c r="I70" s="50"/>
      <c r="J70" s="50"/>
      <c r="K70" s="50"/>
      <c r="L70" s="28"/>
    </row>
    <row r="71" spans="2:12" s="7" customFormat="1" ht="37.5" customHeight="1">
      <c r="B71" s="28"/>
      <c r="C71" s="12" t="s">
        <v>120</v>
      </c>
      <c r="L71" s="28"/>
    </row>
    <row r="72" spans="2:12" s="7" customFormat="1" ht="7.5" customHeight="1">
      <c r="B72" s="28"/>
      <c r="L72" s="28"/>
    </row>
    <row r="73" spans="2:12" s="7" customFormat="1" ht="15" customHeight="1">
      <c r="B73" s="28"/>
      <c r="C73" s="21" t="s">
        <v>17</v>
      </c>
      <c r="L73" s="28"/>
    </row>
    <row r="74" spans="2:12" s="7" customFormat="1" ht="16.5" customHeight="1">
      <c r="B74" s="28"/>
      <c r="E74" s="93" t="str">
        <f>$E$7</f>
        <v>Urnový háj</v>
      </c>
      <c r="F74" s="93"/>
      <c r="G74" s="93"/>
      <c r="H74" s="93"/>
      <c r="L74" s="28"/>
    </row>
    <row r="75" spans="2:12" s="7" customFormat="1" ht="15" customHeight="1">
      <c r="B75" s="28"/>
      <c r="C75" s="21" t="s">
        <v>102</v>
      </c>
      <c r="L75" s="28"/>
    </row>
    <row r="76" spans="2:12" s="7" customFormat="1" ht="19.5" customHeight="1">
      <c r="B76" s="28"/>
      <c r="E76" s="54" t="str">
        <f>$E$9</f>
        <v>SO 03 - Odvodnění</v>
      </c>
      <c r="F76" s="54"/>
      <c r="G76" s="54"/>
      <c r="H76" s="54"/>
      <c r="L76" s="28"/>
    </row>
    <row r="77" spans="2:12" s="7" customFormat="1" ht="7.5" customHeight="1">
      <c r="B77" s="28"/>
      <c r="L77" s="28"/>
    </row>
    <row r="78" spans="2:12" s="7" customFormat="1" ht="18.75" customHeight="1">
      <c r="B78" s="28"/>
      <c r="C78" s="21" t="s">
        <v>23</v>
      </c>
      <c r="F78" s="22" t="str">
        <f>$F$12</f>
        <v>Krnov</v>
      </c>
      <c r="I78" s="21" t="s">
        <v>25</v>
      </c>
      <c r="J78" s="94" t="str">
        <f>IF($J$12="","",$J$12)</f>
        <v>08.01.2014</v>
      </c>
      <c r="L78" s="28"/>
    </row>
    <row r="79" spans="2:12" s="7" customFormat="1" ht="7.5" customHeight="1">
      <c r="B79" s="28"/>
      <c r="L79" s="28"/>
    </row>
    <row r="80" spans="2:12" s="7" customFormat="1" ht="15.75" customHeight="1">
      <c r="B80" s="28"/>
      <c r="C80" s="21" t="s">
        <v>29</v>
      </c>
      <c r="F80" s="22" t="str">
        <f>$E$15</f>
        <v>Město Krnov</v>
      </c>
      <c r="I80" s="21" t="s">
        <v>35</v>
      </c>
      <c r="J80" s="22" t="str">
        <f>$E$21</f>
        <v>Lesprojekt Krnov, s.r.o.</v>
      </c>
      <c r="L80" s="28"/>
    </row>
    <row r="81" spans="2:12" s="7" customFormat="1" ht="15" customHeight="1">
      <c r="B81" s="28"/>
      <c r="C81" s="21" t="s">
        <v>33</v>
      </c>
      <c r="F81" s="22">
        <f>IF($E$18="","",$E$18)</f>
      </c>
      <c r="L81" s="28"/>
    </row>
    <row r="82" spans="2:12" s="7" customFormat="1" ht="11.25" customHeight="1">
      <c r="B82" s="28"/>
      <c r="L82" s="28"/>
    </row>
    <row r="83" spans="2:20" s="119" customFormat="1" ht="30" customHeight="1">
      <c r="B83" s="120"/>
      <c r="C83" s="121" t="s">
        <v>121</v>
      </c>
      <c r="D83" s="122" t="s">
        <v>59</v>
      </c>
      <c r="E83" s="122" t="s">
        <v>55</v>
      </c>
      <c r="F83" s="122" t="s">
        <v>122</v>
      </c>
      <c r="G83" s="122" t="s">
        <v>123</v>
      </c>
      <c r="H83" s="122" t="s">
        <v>124</v>
      </c>
      <c r="I83" s="122" t="s">
        <v>125</v>
      </c>
      <c r="J83" s="122" t="s">
        <v>126</v>
      </c>
      <c r="K83" s="123" t="s">
        <v>127</v>
      </c>
      <c r="L83" s="120"/>
      <c r="M83" s="65" t="s">
        <v>128</v>
      </c>
      <c r="N83" s="66" t="s">
        <v>44</v>
      </c>
      <c r="O83" s="66" t="s">
        <v>129</v>
      </c>
      <c r="P83" s="66" t="s">
        <v>130</v>
      </c>
      <c r="Q83" s="66" t="s">
        <v>131</v>
      </c>
      <c r="R83" s="66" t="s">
        <v>132</v>
      </c>
      <c r="S83" s="66" t="s">
        <v>133</v>
      </c>
      <c r="T83" s="67" t="s">
        <v>134</v>
      </c>
    </row>
    <row r="84" spans="2:63" s="7" customFormat="1" ht="30" customHeight="1">
      <c r="B84" s="28"/>
      <c r="C84" s="70" t="s">
        <v>109</v>
      </c>
      <c r="J84" s="124">
        <f>$BK$84</f>
        <v>0</v>
      </c>
      <c r="L84" s="28"/>
      <c r="M84" s="69"/>
      <c r="N84" s="58"/>
      <c r="O84" s="58"/>
      <c r="P84" s="125">
        <f>$P$85</f>
        <v>0</v>
      </c>
      <c r="Q84" s="58"/>
      <c r="R84" s="125">
        <f>$R$85</f>
        <v>4.6268418</v>
      </c>
      <c r="S84" s="58"/>
      <c r="T84" s="126">
        <f>$T$85</f>
        <v>0.6615</v>
      </c>
      <c r="AT84" s="7" t="s">
        <v>73</v>
      </c>
      <c r="AU84" s="7" t="s">
        <v>110</v>
      </c>
      <c r="BK84" s="127">
        <f>$BK$85</f>
        <v>0</v>
      </c>
    </row>
    <row r="85" spans="2:63" s="128" customFormat="1" ht="37.5" customHeight="1">
      <c r="B85" s="129"/>
      <c r="D85" s="130" t="s">
        <v>73</v>
      </c>
      <c r="E85" s="131" t="s">
        <v>135</v>
      </c>
      <c r="F85" s="131" t="s">
        <v>136</v>
      </c>
      <c r="J85" s="132">
        <f>$BK$85</f>
        <v>0</v>
      </c>
      <c r="L85" s="129"/>
      <c r="M85" s="133"/>
      <c r="P85" s="134">
        <f>$P$86+$P$158+$P$163+$P$168+$P$207+$P$212+$P$223</f>
        <v>0</v>
      </c>
      <c r="R85" s="134">
        <f>$R$86+$R$158+$R$163+$R$168+$R$207+$R$212+$R$223</f>
        <v>4.6268418</v>
      </c>
      <c r="T85" s="135">
        <f>$T$86+$T$158+$T$163+$T$168+$T$207+$T$212+$T$223</f>
        <v>0.6615</v>
      </c>
      <c r="AR85" s="130" t="s">
        <v>22</v>
      </c>
      <c r="AT85" s="130" t="s">
        <v>73</v>
      </c>
      <c r="AU85" s="130" t="s">
        <v>74</v>
      </c>
      <c r="AY85" s="130" t="s">
        <v>137</v>
      </c>
      <c r="BK85" s="136">
        <f>$BK$86+$BK$158+$BK$163+$BK$168+$BK$207+$BK$212+$BK$223</f>
        <v>0</v>
      </c>
    </row>
    <row r="86" spans="2:63" s="128" customFormat="1" ht="21" customHeight="1">
      <c r="B86" s="129"/>
      <c r="D86" s="130" t="s">
        <v>73</v>
      </c>
      <c r="E86" s="137" t="s">
        <v>22</v>
      </c>
      <c r="F86" s="137" t="s">
        <v>138</v>
      </c>
      <c r="J86" s="138">
        <f>$BK$86</f>
        <v>0</v>
      </c>
      <c r="L86" s="129"/>
      <c r="M86" s="133"/>
      <c r="P86" s="134">
        <f>SUM($P$87:$P$157)</f>
        <v>0</v>
      </c>
      <c r="R86" s="134">
        <f>SUM($R$87:$R$157)</f>
        <v>0.32424</v>
      </c>
      <c r="T86" s="135">
        <f>SUM($T$87:$T$157)</f>
        <v>0.6615</v>
      </c>
      <c r="AR86" s="130" t="s">
        <v>22</v>
      </c>
      <c r="AT86" s="130" t="s">
        <v>73</v>
      </c>
      <c r="AU86" s="130" t="s">
        <v>22</v>
      </c>
      <c r="AY86" s="130" t="s">
        <v>137</v>
      </c>
      <c r="BK86" s="136">
        <f>SUM($BK$87:$BK$157)</f>
        <v>0</v>
      </c>
    </row>
    <row r="87" spans="2:65" s="7" customFormat="1" ht="15.75" customHeight="1">
      <c r="B87" s="28"/>
      <c r="C87" s="139" t="s">
        <v>22</v>
      </c>
      <c r="D87" s="139" t="s">
        <v>139</v>
      </c>
      <c r="E87" s="140" t="s">
        <v>750</v>
      </c>
      <c r="F87" s="141" t="s">
        <v>751</v>
      </c>
      <c r="G87" s="142" t="s">
        <v>91</v>
      </c>
      <c r="H87" s="143">
        <v>6.75</v>
      </c>
      <c r="I87" s="144"/>
      <c r="J87" s="145">
        <f>ROUND($I$87*$H$87,2)</f>
        <v>0</v>
      </c>
      <c r="K87" s="141" t="s">
        <v>142</v>
      </c>
      <c r="L87" s="28"/>
      <c r="M87" s="146"/>
      <c r="N87" s="147" t="s">
        <v>45</v>
      </c>
      <c r="Q87" s="148">
        <v>0</v>
      </c>
      <c r="R87" s="148">
        <f>$Q$87*$H$87</f>
        <v>0</v>
      </c>
      <c r="S87" s="148">
        <v>0.098</v>
      </c>
      <c r="T87" s="149">
        <f>$S$87*$H$87</f>
        <v>0.6615</v>
      </c>
      <c r="AR87" s="95" t="s">
        <v>143</v>
      </c>
      <c r="AT87" s="95" t="s">
        <v>139</v>
      </c>
      <c r="AU87" s="95" t="s">
        <v>82</v>
      </c>
      <c r="AY87" s="7" t="s">
        <v>137</v>
      </c>
      <c r="BE87" s="150">
        <f>IF($N$87="základní",$J$87,0)</f>
        <v>0</v>
      </c>
      <c r="BF87" s="150">
        <f>IF($N$87="snížená",$J$87,0)</f>
        <v>0</v>
      </c>
      <c r="BG87" s="150">
        <f>IF($N$87="zákl. přenesená",$J$87,0)</f>
        <v>0</v>
      </c>
      <c r="BH87" s="150">
        <f>IF($N$87="sníž. přenesená",$J$87,0)</f>
        <v>0</v>
      </c>
      <c r="BI87" s="150">
        <f>IF($N$87="nulová",$J$87,0)</f>
        <v>0</v>
      </c>
      <c r="BJ87" s="95" t="s">
        <v>22</v>
      </c>
      <c r="BK87" s="150">
        <f>ROUND($I$87*$H$87,2)</f>
        <v>0</v>
      </c>
      <c r="BL87" s="95" t="s">
        <v>143</v>
      </c>
      <c r="BM87" s="95" t="s">
        <v>752</v>
      </c>
    </row>
    <row r="88" spans="2:47" s="7" customFormat="1" ht="27" customHeight="1">
      <c r="B88" s="28"/>
      <c r="D88" s="151" t="s">
        <v>145</v>
      </c>
      <c r="F88" s="152" t="s">
        <v>753</v>
      </c>
      <c r="L88" s="28"/>
      <c r="M88" s="153"/>
      <c r="T88" s="60"/>
      <c r="AT88" s="7" t="s">
        <v>145</v>
      </c>
      <c r="AU88" s="7" t="s">
        <v>82</v>
      </c>
    </row>
    <row r="89" spans="2:51" s="7" customFormat="1" ht="15.75" customHeight="1">
      <c r="B89" s="156"/>
      <c r="D89" s="154" t="s">
        <v>149</v>
      </c>
      <c r="E89" s="157"/>
      <c r="F89" s="158" t="s">
        <v>754</v>
      </c>
      <c r="H89" s="157"/>
      <c r="L89" s="156"/>
      <c r="M89" s="159"/>
      <c r="T89" s="160"/>
      <c r="AT89" s="157" t="s">
        <v>149</v>
      </c>
      <c r="AU89" s="157" t="s">
        <v>82</v>
      </c>
      <c r="AV89" s="157" t="s">
        <v>22</v>
      </c>
      <c r="AW89" s="157" t="s">
        <v>110</v>
      </c>
      <c r="AX89" s="157" t="s">
        <v>74</v>
      </c>
      <c r="AY89" s="157" t="s">
        <v>137</v>
      </c>
    </row>
    <row r="90" spans="2:51" s="7" customFormat="1" ht="15.75" customHeight="1">
      <c r="B90" s="161"/>
      <c r="D90" s="154" t="s">
        <v>149</v>
      </c>
      <c r="E90" s="162"/>
      <c r="F90" s="163" t="s">
        <v>755</v>
      </c>
      <c r="H90" s="164">
        <v>6.75</v>
      </c>
      <c r="L90" s="161"/>
      <c r="M90" s="165"/>
      <c r="T90" s="166"/>
      <c r="AT90" s="162" t="s">
        <v>149</v>
      </c>
      <c r="AU90" s="162" t="s">
        <v>82</v>
      </c>
      <c r="AV90" s="162" t="s">
        <v>82</v>
      </c>
      <c r="AW90" s="162" t="s">
        <v>110</v>
      </c>
      <c r="AX90" s="162" t="s">
        <v>22</v>
      </c>
      <c r="AY90" s="162" t="s">
        <v>137</v>
      </c>
    </row>
    <row r="91" spans="2:65" s="7" customFormat="1" ht="15.75" customHeight="1">
      <c r="B91" s="28"/>
      <c r="C91" s="139" t="s">
        <v>82</v>
      </c>
      <c r="D91" s="139" t="s">
        <v>139</v>
      </c>
      <c r="E91" s="140" t="s">
        <v>756</v>
      </c>
      <c r="F91" s="141" t="s">
        <v>757</v>
      </c>
      <c r="G91" s="142" t="s">
        <v>183</v>
      </c>
      <c r="H91" s="143">
        <v>18</v>
      </c>
      <c r="I91" s="144"/>
      <c r="J91" s="145">
        <f>ROUND($I$91*$H$91,2)</f>
        <v>0</v>
      </c>
      <c r="K91" s="141" t="s">
        <v>142</v>
      </c>
      <c r="L91" s="28"/>
      <c r="M91" s="146"/>
      <c r="N91" s="147" t="s">
        <v>45</v>
      </c>
      <c r="Q91" s="148">
        <v>0</v>
      </c>
      <c r="R91" s="148">
        <f>$Q$91*$H$91</f>
        <v>0</v>
      </c>
      <c r="S91" s="148">
        <v>0</v>
      </c>
      <c r="T91" s="149">
        <f>$S$91*$H$91</f>
        <v>0</v>
      </c>
      <c r="AR91" s="95" t="s">
        <v>143</v>
      </c>
      <c r="AT91" s="95" t="s">
        <v>139</v>
      </c>
      <c r="AU91" s="95" t="s">
        <v>82</v>
      </c>
      <c r="AY91" s="7" t="s">
        <v>137</v>
      </c>
      <c r="BE91" s="150">
        <f>IF($N$91="základní",$J$91,0)</f>
        <v>0</v>
      </c>
      <c r="BF91" s="150">
        <f>IF($N$91="snížená",$J$91,0)</f>
        <v>0</v>
      </c>
      <c r="BG91" s="150">
        <f>IF($N$91="zákl. přenesená",$J$91,0)</f>
        <v>0</v>
      </c>
      <c r="BH91" s="150">
        <f>IF($N$91="sníž. přenesená",$J$91,0)</f>
        <v>0</v>
      </c>
      <c r="BI91" s="150">
        <f>IF($N$91="nulová",$J$91,0)</f>
        <v>0</v>
      </c>
      <c r="BJ91" s="95" t="s">
        <v>22</v>
      </c>
      <c r="BK91" s="150">
        <f>ROUND($I$91*$H$91,2)</f>
        <v>0</v>
      </c>
      <c r="BL91" s="95" t="s">
        <v>143</v>
      </c>
      <c r="BM91" s="95" t="s">
        <v>758</v>
      </c>
    </row>
    <row r="92" spans="2:47" s="7" customFormat="1" ht="16.5" customHeight="1">
      <c r="B92" s="28"/>
      <c r="D92" s="151" t="s">
        <v>145</v>
      </c>
      <c r="F92" s="152" t="s">
        <v>759</v>
      </c>
      <c r="L92" s="28"/>
      <c r="M92" s="153"/>
      <c r="T92" s="60"/>
      <c r="AT92" s="7" t="s">
        <v>145</v>
      </c>
      <c r="AU92" s="7" t="s">
        <v>82</v>
      </c>
    </row>
    <row r="93" spans="2:51" s="7" customFormat="1" ht="15.75" customHeight="1">
      <c r="B93" s="156"/>
      <c r="D93" s="154" t="s">
        <v>149</v>
      </c>
      <c r="E93" s="157"/>
      <c r="F93" s="158" t="s">
        <v>760</v>
      </c>
      <c r="H93" s="157"/>
      <c r="L93" s="156"/>
      <c r="M93" s="159"/>
      <c r="T93" s="160"/>
      <c r="AT93" s="157" t="s">
        <v>149</v>
      </c>
      <c r="AU93" s="157" t="s">
        <v>82</v>
      </c>
      <c r="AV93" s="157" t="s">
        <v>22</v>
      </c>
      <c r="AW93" s="157" t="s">
        <v>110</v>
      </c>
      <c r="AX93" s="157" t="s">
        <v>74</v>
      </c>
      <c r="AY93" s="157" t="s">
        <v>137</v>
      </c>
    </row>
    <row r="94" spans="2:51" s="7" customFormat="1" ht="15.75" customHeight="1">
      <c r="B94" s="161"/>
      <c r="D94" s="154" t="s">
        <v>149</v>
      </c>
      <c r="E94" s="162" t="s">
        <v>732</v>
      </c>
      <c r="F94" s="163" t="s">
        <v>761</v>
      </c>
      <c r="H94" s="164">
        <v>22.5</v>
      </c>
      <c r="L94" s="161"/>
      <c r="M94" s="165"/>
      <c r="T94" s="166"/>
      <c r="AT94" s="162" t="s">
        <v>149</v>
      </c>
      <c r="AU94" s="162" t="s">
        <v>82</v>
      </c>
      <c r="AV94" s="162" t="s">
        <v>82</v>
      </c>
      <c r="AW94" s="162" t="s">
        <v>110</v>
      </c>
      <c r="AX94" s="162" t="s">
        <v>74</v>
      </c>
      <c r="AY94" s="162" t="s">
        <v>137</v>
      </c>
    </row>
    <row r="95" spans="2:51" s="7" customFormat="1" ht="15.75" customHeight="1">
      <c r="B95" s="156"/>
      <c r="D95" s="154" t="s">
        <v>149</v>
      </c>
      <c r="E95" s="157"/>
      <c r="F95" s="158" t="s">
        <v>762</v>
      </c>
      <c r="H95" s="157"/>
      <c r="L95" s="156"/>
      <c r="M95" s="159"/>
      <c r="T95" s="160"/>
      <c r="AT95" s="157" t="s">
        <v>149</v>
      </c>
      <c r="AU95" s="157" t="s">
        <v>82</v>
      </c>
      <c r="AV95" s="157" t="s">
        <v>22</v>
      </c>
      <c r="AW95" s="157" t="s">
        <v>110</v>
      </c>
      <c r="AX95" s="157" t="s">
        <v>74</v>
      </c>
      <c r="AY95" s="157" t="s">
        <v>137</v>
      </c>
    </row>
    <row r="96" spans="2:51" s="7" customFormat="1" ht="15.75" customHeight="1">
      <c r="B96" s="161"/>
      <c r="D96" s="154" t="s">
        <v>149</v>
      </c>
      <c r="E96" s="162" t="s">
        <v>734</v>
      </c>
      <c r="F96" s="163" t="s">
        <v>763</v>
      </c>
      <c r="H96" s="164">
        <v>18</v>
      </c>
      <c r="L96" s="161"/>
      <c r="M96" s="165"/>
      <c r="T96" s="166"/>
      <c r="AT96" s="162" t="s">
        <v>149</v>
      </c>
      <c r="AU96" s="162" t="s">
        <v>82</v>
      </c>
      <c r="AV96" s="162" t="s">
        <v>82</v>
      </c>
      <c r="AW96" s="162" t="s">
        <v>110</v>
      </c>
      <c r="AX96" s="162" t="s">
        <v>22</v>
      </c>
      <c r="AY96" s="162" t="s">
        <v>137</v>
      </c>
    </row>
    <row r="97" spans="2:65" s="7" customFormat="1" ht="15.75" customHeight="1">
      <c r="B97" s="28"/>
      <c r="C97" s="139" t="s">
        <v>157</v>
      </c>
      <c r="D97" s="139" t="s">
        <v>139</v>
      </c>
      <c r="E97" s="140" t="s">
        <v>764</v>
      </c>
      <c r="F97" s="141" t="s">
        <v>765</v>
      </c>
      <c r="G97" s="142" t="s">
        <v>183</v>
      </c>
      <c r="H97" s="143">
        <v>18</v>
      </c>
      <c r="I97" s="144"/>
      <c r="J97" s="145">
        <f>ROUND($I$97*$H$97,2)</f>
        <v>0</v>
      </c>
      <c r="K97" s="141" t="s">
        <v>142</v>
      </c>
      <c r="L97" s="28"/>
      <c r="M97" s="146"/>
      <c r="N97" s="147" t="s">
        <v>45</v>
      </c>
      <c r="Q97" s="148">
        <v>0</v>
      </c>
      <c r="R97" s="148">
        <f>$Q$97*$H$97</f>
        <v>0</v>
      </c>
      <c r="S97" s="148">
        <v>0</v>
      </c>
      <c r="T97" s="149">
        <f>$S$97*$H$97</f>
        <v>0</v>
      </c>
      <c r="AR97" s="95" t="s">
        <v>143</v>
      </c>
      <c r="AT97" s="95" t="s">
        <v>139</v>
      </c>
      <c r="AU97" s="95" t="s">
        <v>82</v>
      </c>
      <c r="AY97" s="7" t="s">
        <v>137</v>
      </c>
      <c r="BE97" s="150">
        <f>IF($N$97="základní",$J$97,0)</f>
        <v>0</v>
      </c>
      <c r="BF97" s="150">
        <f>IF($N$97="snížená",$J$97,0)</f>
        <v>0</v>
      </c>
      <c r="BG97" s="150">
        <f>IF($N$97="zákl. přenesená",$J$97,0)</f>
        <v>0</v>
      </c>
      <c r="BH97" s="150">
        <f>IF($N$97="sníž. přenesená",$J$97,0)</f>
        <v>0</v>
      </c>
      <c r="BI97" s="150">
        <f>IF($N$97="nulová",$J$97,0)</f>
        <v>0</v>
      </c>
      <c r="BJ97" s="95" t="s">
        <v>22</v>
      </c>
      <c r="BK97" s="150">
        <f>ROUND($I$97*$H$97,2)</f>
        <v>0</v>
      </c>
      <c r="BL97" s="95" t="s">
        <v>143</v>
      </c>
      <c r="BM97" s="95" t="s">
        <v>766</v>
      </c>
    </row>
    <row r="98" spans="2:47" s="7" customFormat="1" ht="27" customHeight="1">
      <c r="B98" s="28"/>
      <c r="D98" s="151" t="s">
        <v>145</v>
      </c>
      <c r="F98" s="152" t="s">
        <v>767</v>
      </c>
      <c r="L98" s="28"/>
      <c r="M98" s="153"/>
      <c r="T98" s="60"/>
      <c r="AT98" s="7" t="s">
        <v>145</v>
      </c>
      <c r="AU98" s="7" t="s">
        <v>82</v>
      </c>
    </row>
    <row r="99" spans="2:51" s="7" customFormat="1" ht="15.75" customHeight="1">
      <c r="B99" s="161"/>
      <c r="D99" s="154" t="s">
        <v>149</v>
      </c>
      <c r="E99" s="162"/>
      <c r="F99" s="163" t="s">
        <v>734</v>
      </c>
      <c r="H99" s="164">
        <v>18</v>
      </c>
      <c r="L99" s="161"/>
      <c r="M99" s="165"/>
      <c r="T99" s="166"/>
      <c r="AT99" s="162" t="s">
        <v>149</v>
      </c>
      <c r="AU99" s="162" t="s">
        <v>82</v>
      </c>
      <c r="AV99" s="162" t="s">
        <v>82</v>
      </c>
      <c r="AW99" s="162" t="s">
        <v>110</v>
      </c>
      <c r="AX99" s="162" t="s">
        <v>22</v>
      </c>
      <c r="AY99" s="162" t="s">
        <v>137</v>
      </c>
    </row>
    <row r="100" spans="2:65" s="7" customFormat="1" ht="15.75" customHeight="1">
      <c r="B100" s="28"/>
      <c r="C100" s="139" t="s">
        <v>143</v>
      </c>
      <c r="D100" s="139" t="s">
        <v>139</v>
      </c>
      <c r="E100" s="140" t="s">
        <v>768</v>
      </c>
      <c r="F100" s="141" t="s">
        <v>769</v>
      </c>
      <c r="G100" s="142" t="s">
        <v>183</v>
      </c>
      <c r="H100" s="143">
        <v>4.5</v>
      </c>
      <c r="I100" s="144"/>
      <c r="J100" s="145">
        <f>ROUND($I$100*$H$100,2)</f>
        <v>0</v>
      </c>
      <c r="K100" s="141" t="s">
        <v>142</v>
      </c>
      <c r="L100" s="28"/>
      <c r="M100" s="146"/>
      <c r="N100" s="147" t="s">
        <v>45</v>
      </c>
      <c r="Q100" s="148">
        <v>0</v>
      </c>
      <c r="R100" s="148">
        <f>$Q$100*$H$100</f>
        <v>0</v>
      </c>
      <c r="S100" s="148">
        <v>0</v>
      </c>
      <c r="T100" s="149">
        <f>$S$100*$H$100</f>
        <v>0</v>
      </c>
      <c r="AR100" s="95" t="s">
        <v>143</v>
      </c>
      <c r="AT100" s="95" t="s">
        <v>139</v>
      </c>
      <c r="AU100" s="95" t="s">
        <v>82</v>
      </c>
      <c r="AY100" s="7" t="s">
        <v>137</v>
      </c>
      <c r="BE100" s="150">
        <f>IF($N$100="základní",$J$100,0)</f>
        <v>0</v>
      </c>
      <c r="BF100" s="150">
        <f>IF($N$100="snížená",$J$100,0)</f>
        <v>0</v>
      </c>
      <c r="BG100" s="150">
        <f>IF($N$100="zákl. přenesená",$J$100,0)</f>
        <v>0</v>
      </c>
      <c r="BH100" s="150">
        <f>IF($N$100="sníž. přenesená",$J$100,0)</f>
        <v>0</v>
      </c>
      <c r="BI100" s="150">
        <f>IF($N$100="nulová",$J$100,0)</f>
        <v>0</v>
      </c>
      <c r="BJ100" s="95" t="s">
        <v>22</v>
      </c>
      <c r="BK100" s="150">
        <f>ROUND($I$100*$H$100,2)</f>
        <v>0</v>
      </c>
      <c r="BL100" s="95" t="s">
        <v>143</v>
      </c>
      <c r="BM100" s="95" t="s">
        <v>770</v>
      </c>
    </row>
    <row r="101" spans="2:47" s="7" customFormat="1" ht="16.5" customHeight="1">
      <c r="B101" s="28"/>
      <c r="D101" s="151" t="s">
        <v>145</v>
      </c>
      <c r="F101" s="152" t="s">
        <v>771</v>
      </c>
      <c r="L101" s="28"/>
      <c r="M101" s="153"/>
      <c r="T101" s="60"/>
      <c r="AT101" s="7" t="s">
        <v>145</v>
      </c>
      <c r="AU101" s="7" t="s">
        <v>82</v>
      </c>
    </row>
    <row r="102" spans="2:51" s="7" customFormat="1" ht="15.75" customHeight="1">
      <c r="B102" s="156"/>
      <c r="D102" s="154" t="s">
        <v>149</v>
      </c>
      <c r="E102" s="157"/>
      <c r="F102" s="158" t="s">
        <v>772</v>
      </c>
      <c r="H102" s="157"/>
      <c r="L102" s="156"/>
      <c r="M102" s="159"/>
      <c r="T102" s="160"/>
      <c r="AT102" s="157" t="s">
        <v>149</v>
      </c>
      <c r="AU102" s="157" t="s">
        <v>82</v>
      </c>
      <c r="AV102" s="157" t="s">
        <v>22</v>
      </c>
      <c r="AW102" s="157" t="s">
        <v>110</v>
      </c>
      <c r="AX102" s="157" t="s">
        <v>74</v>
      </c>
      <c r="AY102" s="157" t="s">
        <v>137</v>
      </c>
    </row>
    <row r="103" spans="2:51" s="7" customFormat="1" ht="15.75" customHeight="1">
      <c r="B103" s="161"/>
      <c r="D103" s="154" t="s">
        <v>149</v>
      </c>
      <c r="E103" s="162" t="s">
        <v>735</v>
      </c>
      <c r="F103" s="163" t="s">
        <v>773</v>
      </c>
      <c r="H103" s="164">
        <v>4.5</v>
      </c>
      <c r="L103" s="161"/>
      <c r="M103" s="165"/>
      <c r="T103" s="166"/>
      <c r="AT103" s="162" t="s">
        <v>149</v>
      </c>
      <c r="AU103" s="162" t="s">
        <v>82</v>
      </c>
      <c r="AV103" s="162" t="s">
        <v>82</v>
      </c>
      <c r="AW103" s="162" t="s">
        <v>110</v>
      </c>
      <c r="AX103" s="162" t="s">
        <v>22</v>
      </c>
      <c r="AY103" s="162" t="s">
        <v>137</v>
      </c>
    </row>
    <row r="104" spans="2:65" s="7" customFormat="1" ht="15.75" customHeight="1">
      <c r="B104" s="28"/>
      <c r="C104" s="139" t="s">
        <v>170</v>
      </c>
      <c r="D104" s="139" t="s">
        <v>139</v>
      </c>
      <c r="E104" s="140" t="s">
        <v>774</v>
      </c>
      <c r="F104" s="141" t="s">
        <v>775</v>
      </c>
      <c r="G104" s="142" t="s">
        <v>183</v>
      </c>
      <c r="H104" s="143">
        <v>4.5</v>
      </c>
      <c r="I104" s="144"/>
      <c r="J104" s="145">
        <f>ROUND($I$104*$H$104,2)</f>
        <v>0</v>
      </c>
      <c r="K104" s="141" t="s">
        <v>142</v>
      </c>
      <c r="L104" s="28"/>
      <c r="M104" s="146"/>
      <c r="N104" s="147" t="s">
        <v>45</v>
      </c>
      <c r="Q104" s="148">
        <v>0</v>
      </c>
      <c r="R104" s="148">
        <f>$Q$104*$H$104</f>
        <v>0</v>
      </c>
      <c r="S104" s="148">
        <v>0</v>
      </c>
      <c r="T104" s="149">
        <f>$S$104*$H$104</f>
        <v>0</v>
      </c>
      <c r="AR104" s="95" t="s">
        <v>143</v>
      </c>
      <c r="AT104" s="95" t="s">
        <v>139</v>
      </c>
      <c r="AU104" s="95" t="s">
        <v>82</v>
      </c>
      <c r="AY104" s="7" t="s">
        <v>137</v>
      </c>
      <c r="BE104" s="150">
        <f>IF($N$104="základní",$J$104,0)</f>
        <v>0</v>
      </c>
      <c r="BF104" s="150">
        <f>IF($N$104="snížená",$J$104,0)</f>
        <v>0</v>
      </c>
      <c r="BG104" s="150">
        <f>IF($N$104="zákl. přenesená",$J$104,0)</f>
        <v>0</v>
      </c>
      <c r="BH104" s="150">
        <f>IF($N$104="sníž. přenesená",$J$104,0)</f>
        <v>0</v>
      </c>
      <c r="BI104" s="150">
        <f>IF($N$104="nulová",$J$104,0)</f>
        <v>0</v>
      </c>
      <c r="BJ104" s="95" t="s">
        <v>22</v>
      </c>
      <c r="BK104" s="150">
        <f>ROUND($I$104*$H$104,2)</f>
        <v>0</v>
      </c>
      <c r="BL104" s="95" t="s">
        <v>143</v>
      </c>
      <c r="BM104" s="95" t="s">
        <v>776</v>
      </c>
    </row>
    <row r="105" spans="2:47" s="7" customFormat="1" ht="27" customHeight="1">
      <c r="B105" s="28"/>
      <c r="D105" s="151" t="s">
        <v>145</v>
      </c>
      <c r="F105" s="152" t="s">
        <v>777</v>
      </c>
      <c r="L105" s="28"/>
      <c r="M105" s="153"/>
      <c r="T105" s="60"/>
      <c r="AT105" s="7" t="s">
        <v>145</v>
      </c>
      <c r="AU105" s="7" t="s">
        <v>82</v>
      </c>
    </row>
    <row r="106" spans="2:51" s="7" customFormat="1" ht="15.75" customHeight="1">
      <c r="B106" s="161"/>
      <c r="D106" s="154" t="s">
        <v>149</v>
      </c>
      <c r="E106" s="162"/>
      <c r="F106" s="163" t="s">
        <v>735</v>
      </c>
      <c r="H106" s="164">
        <v>4.5</v>
      </c>
      <c r="L106" s="161"/>
      <c r="M106" s="165"/>
      <c r="T106" s="166"/>
      <c r="AT106" s="162" t="s">
        <v>149</v>
      </c>
      <c r="AU106" s="162" t="s">
        <v>82</v>
      </c>
      <c r="AV106" s="162" t="s">
        <v>82</v>
      </c>
      <c r="AW106" s="162" t="s">
        <v>110</v>
      </c>
      <c r="AX106" s="162" t="s">
        <v>22</v>
      </c>
      <c r="AY106" s="162" t="s">
        <v>137</v>
      </c>
    </row>
    <row r="107" spans="2:65" s="7" customFormat="1" ht="15.75" customHeight="1">
      <c r="B107" s="28"/>
      <c r="C107" s="139" t="s">
        <v>180</v>
      </c>
      <c r="D107" s="139" t="s">
        <v>139</v>
      </c>
      <c r="E107" s="140" t="s">
        <v>778</v>
      </c>
      <c r="F107" s="141" t="s">
        <v>779</v>
      </c>
      <c r="G107" s="142" t="s">
        <v>183</v>
      </c>
      <c r="H107" s="143">
        <v>175.459</v>
      </c>
      <c r="I107" s="144"/>
      <c r="J107" s="145">
        <f>ROUND($I$107*$H$107,2)</f>
        <v>0</v>
      </c>
      <c r="K107" s="141" t="s">
        <v>142</v>
      </c>
      <c r="L107" s="28"/>
      <c r="M107" s="146"/>
      <c r="N107" s="147" t="s">
        <v>45</v>
      </c>
      <c r="Q107" s="148">
        <v>0</v>
      </c>
      <c r="R107" s="148">
        <f>$Q$107*$H$107</f>
        <v>0</v>
      </c>
      <c r="S107" s="148">
        <v>0</v>
      </c>
      <c r="T107" s="149">
        <f>$S$107*$H$107</f>
        <v>0</v>
      </c>
      <c r="AR107" s="95" t="s">
        <v>143</v>
      </c>
      <c r="AT107" s="95" t="s">
        <v>139</v>
      </c>
      <c r="AU107" s="95" t="s">
        <v>82</v>
      </c>
      <c r="AY107" s="7" t="s">
        <v>137</v>
      </c>
      <c r="BE107" s="150">
        <f>IF($N$107="základní",$J$107,0)</f>
        <v>0</v>
      </c>
      <c r="BF107" s="150">
        <f>IF($N$107="snížená",$J$107,0)</f>
        <v>0</v>
      </c>
      <c r="BG107" s="150">
        <f>IF($N$107="zákl. přenesená",$J$107,0)</f>
        <v>0</v>
      </c>
      <c r="BH107" s="150">
        <f>IF($N$107="sníž. přenesená",$J$107,0)</f>
        <v>0</v>
      </c>
      <c r="BI107" s="150">
        <f>IF($N$107="nulová",$J$107,0)</f>
        <v>0</v>
      </c>
      <c r="BJ107" s="95" t="s">
        <v>22</v>
      </c>
      <c r="BK107" s="150">
        <f>ROUND($I$107*$H$107,2)</f>
        <v>0</v>
      </c>
      <c r="BL107" s="95" t="s">
        <v>143</v>
      </c>
      <c r="BM107" s="95" t="s">
        <v>780</v>
      </c>
    </row>
    <row r="108" spans="2:47" s="7" customFormat="1" ht="27" customHeight="1">
      <c r="B108" s="28"/>
      <c r="D108" s="151" t="s">
        <v>145</v>
      </c>
      <c r="F108" s="152" t="s">
        <v>781</v>
      </c>
      <c r="L108" s="28"/>
      <c r="M108" s="153"/>
      <c r="T108" s="60"/>
      <c r="AT108" s="7" t="s">
        <v>145</v>
      </c>
      <c r="AU108" s="7" t="s">
        <v>82</v>
      </c>
    </row>
    <row r="109" spans="2:51" s="7" customFormat="1" ht="15.75" customHeight="1">
      <c r="B109" s="156"/>
      <c r="D109" s="154" t="s">
        <v>149</v>
      </c>
      <c r="E109" s="157"/>
      <c r="F109" s="158" t="s">
        <v>782</v>
      </c>
      <c r="H109" s="157"/>
      <c r="L109" s="156"/>
      <c r="M109" s="159"/>
      <c r="T109" s="160"/>
      <c r="AT109" s="157" t="s">
        <v>149</v>
      </c>
      <c r="AU109" s="157" t="s">
        <v>82</v>
      </c>
      <c r="AV109" s="157" t="s">
        <v>22</v>
      </c>
      <c r="AW109" s="157" t="s">
        <v>110</v>
      </c>
      <c r="AX109" s="157" t="s">
        <v>74</v>
      </c>
      <c r="AY109" s="157" t="s">
        <v>137</v>
      </c>
    </row>
    <row r="110" spans="2:51" s="7" customFormat="1" ht="15.75" customHeight="1">
      <c r="B110" s="156"/>
      <c r="D110" s="154" t="s">
        <v>149</v>
      </c>
      <c r="E110" s="157"/>
      <c r="F110" s="158" t="s">
        <v>783</v>
      </c>
      <c r="H110" s="157"/>
      <c r="L110" s="156"/>
      <c r="M110" s="159"/>
      <c r="T110" s="160"/>
      <c r="AT110" s="157" t="s">
        <v>149</v>
      </c>
      <c r="AU110" s="157" t="s">
        <v>82</v>
      </c>
      <c r="AV110" s="157" t="s">
        <v>22</v>
      </c>
      <c r="AW110" s="157" t="s">
        <v>110</v>
      </c>
      <c r="AX110" s="157" t="s">
        <v>74</v>
      </c>
      <c r="AY110" s="157" t="s">
        <v>137</v>
      </c>
    </row>
    <row r="111" spans="2:51" s="7" customFormat="1" ht="15.75" customHeight="1">
      <c r="B111" s="161"/>
      <c r="D111" s="154" t="s">
        <v>149</v>
      </c>
      <c r="E111" s="162" t="s">
        <v>739</v>
      </c>
      <c r="F111" s="163" t="s">
        <v>784</v>
      </c>
      <c r="H111" s="164">
        <v>219.324</v>
      </c>
      <c r="L111" s="161"/>
      <c r="M111" s="165"/>
      <c r="T111" s="166"/>
      <c r="AT111" s="162" t="s">
        <v>149</v>
      </c>
      <c r="AU111" s="162" t="s">
        <v>82</v>
      </c>
      <c r="AV111" s="162" t="s">
        <v>82</v>
      </c>
      <c r="AW111" s="162" t="s">
        <v>110</v>
      </c>
      <c r="AX111" s="162" t="s">
        <v>74</v>
      </c>
      <c r="AY111" s="162" t="s">
        <v>137</v>
      </c>
    </row>
    <row r="112" spans="2:51" s="7" customFormat="1" ht="15.75" customHeight="1">
      <c r="B112" s="156"/>
      <c r="D112" s="154" t="s">
        <v>149</v>
      </c>
      <c r="E112" s="157"/>
      <c r="F112" s="158" t="s">
        <v>785</v>
      </c>
      <c r="H112" s="157"/>
      <c r="L112" s="156"/>
      <c r="M112" s="159"/>
      <c r="T112" s="160"/>
      <c r="AT112" s="157" t="s">
        <v>149</v>
      </c>
      <c r="AU112" s="157" t="s">
        <v>82</v>
      </c>
      <c r="AV112" s="157" t="s">
        <v>22</v>
      </c>
      <c r="AW112" s="157" t="s">
        <v>110</v>
      </c>
      <c r="AX112" s="157" t="s">
        <v>74</v>
      </c>
      <c r="AY112" s="157" t="s">
        <v>137</v>
      </c>
    </row>
    <row r="113" spans="2:51" s="7" customFormat="1" ht="15.75" customHeight="1">
      <c r="B113" s="161"/>
      <c r="D113" s="154" t="s">
        <v>149</v>
      </c>
      <c r="E113" s="162" t="s">
        <v>741</v>
      </c>
      <c r="F113" s="163" t="s">
        <v>786</v>
      </c>
      <c r="H113" s="164">
        <v>175.459</v>
      </c>
      <c r="L113" s="161"/>
      <c r="M113" s="165"/>
      <c r="T113" s="166"/>
      <c r="AT113" s="162" t="s">
        <v>149</v>
      </c>
      <c r="AU113" s="162" t="s">
        <v>82</v>
      </c>
      <c r="AV113" s="162" t="s">
        <v>82</v>
      </c>
      <c r="AW113" s="162" t="s">
        <v>110</v>
      </c>
      <c r="AX113" s="162" t="s">
        <v>22</v>
      </c>
      <c r="AY113" s="162" t="s">
        <v>137</v>
      </c>
    </row>
    <row r="114" spans="2:65" s="7" customFormat="1" ht="15.75" customHeight="1">
      <c r="B114" s="28"/>
      <c r="C114" s="139" t="s">
        <v>189</v>
      </c>
      <c r="D114" s="139" t="s">
        <v>139</v>
      </c>
      <c r="E114" s="140" t="s">
        <v>787</v>
      </c>
      <c r="F114" s="141" t="s">
        <v>788</v>
      </c>
      <c r="G114" s="142" t="s">
        <v>183</v>
      </c>
      <c r="H114" s="143">
        <v>175.459</v>
      </c>
      <c r="I114" s="144"/>
      <c r="J114" s="145">
        <f>ROUND($I$114*$H$114,2)</f>
        <v>0</v>
      </c>
      <c r="K114" s="141" t="s">
        <v>142</v>
      </c>
      <c r="L114" s="28"/>
      <c r="M114" s="146"/>
      <c r="N114" s="147" t="s">
        <v>45</v>
      </c>
      <c r="Q114" s="148">
        <v>0</v>
      </c>
      <c r="R114" s="148">
        <f>$Q$114*$H$114</f>
        <v>0</v>
      </c>
      <c r="S114" s="148">
        <v>0</v>
      </c>
      <c r="T114" s="149">
        <f>$S$114*$H$114</f>
        <v>0</v>
      </c>
      <c r="AR114" s="95" t="s">
        <v>143</v>
      </c>
      <c r="AT114" s="95" t="s">
        <v>139</v>
      </c>
      <c r="AU114" s="95" t="s">
        <v>82</v>
      </c>
      <c r="AY114" s="7" t="s">
        <v>137</v>
      </c>
      <c r="BE114" s="150">
        <f>IF($N$114="základní",$J$114,0)</f>
        <v>0</v>
      </c>
      <c r="BF114" s="150">
        <f>IF($N$114="snížená",$J$114,0)</f>
        <v>0</v>
      </c>
      <c r="BG114" s="150">
        <f>IF($N$114="zákl. přenesená",$J$114,0)</f>
        <v>0</v>
      </c>
      <c r="BH114" s="150">
        <f>IF($N$114="sníž. přenesená",$J$114,0)</f>
        <v>0</v>
      </c>
      <c r="BI114" s="150">
        <f>IF($N$114="nulová",$J$114,0)</f>
        <v>0</v>
      </c>
      <c r="BJ114" s="95" t="s">
        <v>22</v>
      </c>
      <c r="BK114" s="150">
        <f>ROUND($I$114*$H$114,2)</f>
        <v>0</v>
      </c>
      <c r="BL114" s="95" t="s">
        <v>143</v>
      </c>
      <c r="BM114" s="95" t="s">
        <v>789</v>
      </c>
    </row>
    <row r="115" spans="2:47" s="7" customFormat="1" ht="27" customHeight="1">
      <c r="B115" s="28"/>
      <c r="D115" s="151" t="s">
        <v>145</v>
      </c>
      <c r="F115" s="152" t="s">
        <v>790</v>
      </c>
      <c r="L115" s="28"/>
      <c r="M115" s="153"/>
      <c r="T115" s="60"/>
      <c r="AT115" s="7" t="s">
        <v>145</v>
      </c>
      <c r="AU115" s="7" t="s">
        <v>82</v>
      </c>
    </row>
    <row r="116" spans="2:51" s="7" customFormat="1" ht="15.75" customHeight="1">
      <c r="B116" s="161"/>
      <c r="D116" s="154" t="s">
        <v>149</v>
      </c>
      <c r="E116" s="162"/>
      <c r="F116" s="163"/>
      <c r="H116" s="164">
        <v>0</v>
      </c>
      <c r="L116" s="161"/>
      <c r="M116" s="165"/>
      <c r="T116" s="166"/>
      <c r="AT116" s="162" t="s">
        <v>149</v>
      </c>
      <c r="AU116" s="162" t="s">
        <v>82</v>
      </c>
      <c r="AV116" s="162" t="s">
        <v>82</v>
      </c>
      <c r="AW116" s="162" t="s">
        <v>110</v>
      </c>
      <c r="AX116" s="162" t="s">
        <v>74</v>
      </c>
      <c r="AY116" s="162" t="s">
        <v>137</v>
      </c>
    </row>
    <row r="117" spans="2:51" s="7" customFormat="1" ht="15.75" customHeight="1">
      <c r="B117" s="161"/>
      <c r="D117" s="154" t="s">
        <v>149</v>
      </c>
      <c r="E117" s="162"/>
      <c r="F117" s="163" t="s">
        <v>741</v>
      </c>
      <c r="H117" s="164">
        <v>175.459</v>
      </c>
      <c r="L117" s="161"/>
      <c r="M117" s="165"/>
      <c r="T117" s="166"/>
      <c r="AT117" s="162" t="s">
        <v>149</v>
      </c>
      <c r="AU117" s="162" t="s">
        <v>82</v>
      </c>
      <c r="AV117" s="162" t="s">
        <v>82</v>
      </c>
      <c r="AW117" s="162" t="s">
        <v>110</v>
      </c>
      <c r="AX117" s="162" t="s">
        <v>22</v>
      </c>
      <c r="AY117" s="162" t="s">
        <v>137</v>
      </c>
    </row>
    <row r="118" spans="2:65" s="7" customFormat="1" ht="15.75" customHeight="1">
      <c r="B118" s="28"/>
      <c r="C118" s="139" t="s">
        <v>213</v>
      </c>
      <c r="D118" s="139" t="s">
        <v>139</v>
      </c>
      <c r="E118" s="140" t="s">
        <v>791</v>
      </c>
      <c r="F118" s="141" t="s">
        <v>792</v>
      </c>
      <c r="G118" s="142" t="s">
        <v>183</v>
      </c>
      <c r="H118" s="143">
        <v>43.865</v>
      </c>
      <c r="I118" s="144"/>
      <c r="J118" s="145">
        <f>ROUND($I$118*$H$118,2)</f>
        <v>0</v>
      </c>
      <c r="K118" s="141" t="s">
        <v>142</v>
      </c>
      <c r="L118" s="28"/>
      <c r="M118" s="146"/>
      <c r="N118" s="147" t="s">
        <v>45</v>
      </c>
      <c r="Q118" s="148">
        <v>0</v>
      </c>
      <c r="R118" s="148">
        <f>$Q$118*$H$118</f>
        <v>0</v>
      </c>
      <c r="S118" s="148">
        <v>0</v>
      </c>
      <c r="T118" s="149">
        <f>$S$118*$H$118</f>
        <v>0</v>
      </c>
      <c r="AR118" s="95" t="s">
        <v>143</v>
      </c>
      <c r="AT118" s="95" t="s">
        <v>139</v>
      </c>
      <c r="AU118" s="95" t="s">
        <v>82</v>
      </c>
      <c r="AY118" s="7" t="s">
        <v>137</v>
      </c>
      <c r="BE118" s="150">
        <f>IF($N$118="základní",$J$118,0)</f>
        <v>0</v>
      </c>
      <c r="BF118" s="150">
        <f>IF($N$118="snížená",$J$118,0)</f>
        <v>0</v>
      </c>
      <c r="BG118" s="150">
        <f>IF($N$118="zákl. přenesená",$J$118,0)</f>
        <v>0</v>
      </c>
      <c r="BH118" s="150">
        <f>IF($N$118="sníž. přenesená",$J$118,0)</f>
        <v>0</v>
      </c>
      <c r="BI118" s="150">
        <f>IF($N$118="nulová",$J$118,0)</f>
        <v>0</v>
      </c>
      <c r="BJ118" s="95" t="s">
        <v>22</v>
      </c>
      <c r="BK118" s="150">
        <f>ROUND($I$118*$H$118,2)</f>
        <v>0</v>
      </c>
      <c r="BL118" s="95" t="s">
        <v>143</v>
      </c>
      <c r="BM118" s="95" t="s">
        <v>793</v>
      </c>
    </row>
    <row r="119" spans="2:47" s="7" customFormat="1" ht="27" customHeight="1">
      <c r="B119" s="28"/>
      <c r="D119" s="151" t="s">
        <v>145</v>
      </c>
      <c r="F119" s="152" t="s">
        <v>794</v>
      </c>
      <c r="L119" s="28"/>
      <c r="M119" s="153"/>
      <c r="T119" s="60"/>
      <c r="AT119" s="7" t="s">
        <v>145</v>
      </c>
      <c r="AU119" s="7" t="s">
        <v>82</v>
      </c>
    </row>
    <row r="120" spans="2:51" s="7" customFormat="1" ht="15.75" customHeight="1">
      <c r="B120" s="156"/>
      <c r="D120" s="154" t="s">
        <v>149</v>
      </c>
      <c r="E120" s="157"/>
      <c r="F120" s="158" t="s">
        <v>795</v>
      </c>
      <c r="H120" s="157"/>
      <c r="L120" s="156"/>
      <c r="M120" s="159"/>
      <c r="T120" s="160"/>
      <c r="AT120" s="157" t="s">
        <v>149</v>
      </c>
      <c r="AU120" s="157" t="s">
        <v>82</v>
      </c>
      <c r="AV120" s="157" t="s">
        <v>22</v>
      </c>
      <c r="AW120" s="157" t="s">
        <v>110</v>
      </c>
      <c r="AX120" s="157" t="s">
        <v>74</v>
      </c>
      <c r="AY120" s="157" t="s">
        <v>137</v>
      </c>
    </row>
    <row r="121" spans="2:51" s="7" customFormat="1" ht="15.75" customHeight="1">
      <c r="B121" s="161"/>
      <c r="D121" s="154" t="s">
        <v>149</v>
      </c>
      <c r="E121" s="162" t="s">
        <v>744</v>
      </c>
      <c r="F121" s="163" t="s">
        <v>796</v>
      </c>
      <c r="H121" s="164">
        <v>43.865</v>
      </c>
      <c r="L121" s="161"/>
      <c r="M121" s="165"/>
      <c r="T121" s="166"/>
      <c r="AT121" s="162" t="s">
        <v>149</v>
      </c>
      <c r="AU121" s="162" t="s">
        <v>82</v>
      </c>
      <c r="AV121" s="162" t="s">
        <v>82</v>
      </c>
      <c r="AW121" s="162" t="s">
        <v>110</v>
      </c>
      <c r="AX121" s="162" t="s">
        <v>22</v>
      </c>
      <c r="AY121" s="162" t="s">
        <v>137</v>
      </c>
    </row>
    <row r="122" spans="2:65" s="7" customFormat="1" ht="15.75" customHeight="1">
      <c r="B122" s="28"/>
      <c r="C122" s="139" t="s">
        <v>220</v>
      </c>
      <c r="D122" s="139" t="s">
        <v>139</v>
      </c>
      <c r="E122" s="140" t="s">
        <v>797</v>
      </c>
      <c r="F122" s="141" t="s">
        <v>798</v>
      </c>
      <c r="G122" s="142" t="s">
        <v>183</v>
      </c>
      <c r="H122" s="143">
        <v>43.865</v>
      </c>
      <c r="I122" s="144"/>
      <c r="J122" s="145">
        <f>ROUND($I$122*$H$122,2)</f>
        <v>0</v>
      </c>
      <c r="K122" s="141" t="s">
        <v>142</v>
      </c>
      <c r="L122" s="28"/>
      <c r="M122" s="146"/>
      <c r="N122" s="147" t="s">
        <v>45</v>
      </c>
      <c r="Q122" s="148">
        <v>0</v>
      </c>
      <c r="R122" s="148">
        <f>$Q$122*$H$122</f>
        <v>0</v>
      </c>
      <c r="S122" s="148">
        <v>0</v>
      </c>
      <c r="T122" s="149">
        <f>$S$122*$H$122</f>
        <v>0</v>
      </c>
      <c r="AR122" s="95" t="s">
        <v>143</v>
      </c>
      <c r="AT122" s="95" t="s">
        <v>139</v>
      </c>
      <c r="AU122" s="95" t="s">
        <v>82</v>
      </c>
      <c r="AY122" s="7" t="s">
        <v>137</v>
      </c>
      <c r="BE122" s="150">
        <f>IF($N$122="základní",$J$122,0)</f>
        <v>0</v>
      </c>
      <c r="BF122" s="150">
        <f>IF($N$122="snížená",$J$122,0)</f>
        <v>0</v>
      </c>
      <c r="BG122" s="150">
        <f>IF($N$122="zákl. přenesená",$J$122,0)</f>
        <v>0</v>
      </c>
      <c r="BH122" s="150">
        <f>IF($N$122="sníž. přenesená",$J$122,0)</f>
        <v>0</v>
      </c>
      <c r="BI122" s="150">
        <f>IF($N$122="nulová",$J$122,0)</f>
        <v>0</v>
      </c>
      <c r="BJ122" s="95" t="s">
        <v>22</v>
      </c>
      <c r="BK122" s="150">
        <f>ROUND($I$122*$H$122,2)</f>
        <v>0</v>
      </c>
      <c r="BL122" s="95" t="s">
        <v>143</v>
      </c>
      <c r="BM122" s="95" t="s">
        <v>799</v>
      </c>
    </row>
    <row r="123" spans="2:47" s="7" customFormat="1" ht="27" customHeight="1">
      <c r="B123" s="28"/>
      <c r="D123" s="151" t="s">
        <v>145</v>
      </c>
      <c r="F123" s="152" t="s">
        <v>800</v>
      </c>
      <c r="L123" s="28"/>
      <c r="M123" s="153"/>
      <c r="T123" s="60"/>
      <c r="AT123" s="7" t="s">
        <v>145</v>
      </c>
      <c r="AU123" s="7" t="s">
        <v>82</v>
      </c>
    </row>
    <row r="124" spans="2:51" s="7" customFormat="1" ht="15.75" customHeight="1">
      <c r="B124" s="161"/>
      <c r="D124" s="154" t="s">
        <v>149</v>
      </c>
      <c r="E124" s="162"/>
      <c r="F124" s="163"/>
      <c r="H124" s="164">
        <v>0</v>
      </c>
      <c r="L124" s="161"/>
      <c r="M124" s="165"/>
      <c r="T124" s="166"/>
      <c r="AT124" s="162" t="s">
        <v>149</v>
      </c>
      <c r="AU124" s="162" t="s">
        <v>82</v>
      </c>
      <c r="AV124" s="162" t="s">
        <v>82</v>
      </c>
      <c r="AW124" s="162" t="s">
        <v>110</v>
      </c>
      <c r="AX124" s="162" t="s">
        <v>74</v>
      </c>
      <c r="AY124" s="162" t="s">
        <v>137</v>
      </c>
    </row>
    <row r="125" spans="2:51" s="7" customFormat="1" ht="15.75" customHeight="1">
      <c r="B125" s="161"/>
      <c r="D125" s="154" t="s">
        <v>149</v>
      </c>
      <c r="E125" s="162"/>
      <c r="F125" s="163" t="s">
        <v>744</v>
      </c>
      <c r="H125" s="164">
        <v>43.865</v>
      </c>
      <c r="L125" s="161"/>
      <c r="M125" s="165"/>
      <c r="T125" s="166"/>
      <c r="AT125" s="162" t="s">
        <v>149</v>
      </c>
      <c r="AU125" s="162" t="s">
        <v>82</v>
      </c>
      <c r="AV125" s="162" t="s">
        <v>82</v>
      </c>
      <c r="AW125" s="162" t="s">
        <v>110</v>
      </c>
      <c r="AX125" s="162" t="s">
        <v>22</v>
      </c>
      <c r="AY125" s="162" t="s">
        <v>137</v>
      </c>
    </row>
    <row r="126" spans="2:65" s="7" customFormat="1" ht="15.75" customHeight="1">
      <c r="B126" s="28"/>
      <c r="C126" s="139" t="s">
        <v>27</v>
      </c>
      <c r="D126" s="139" t="s">
        <v>139</v>
      </c>
      <c r="E126" s="140" t="s">
        <v>801</v>
      </c>
      <c r="F126" s="141" t="s">
        <v>802</v>
      </c>
      <c r="G126" s="142" t="s">
        <v>91</v>
      </c>
      <c r="H126" s="143">
        <v>336</v>
      </c>
      <c r="I126" s="144"/>
      <c r="J126" s="145">
        <f>ROUND($I$126*$H$126,2)</f>
        <v>0</v>
      </c>
      <c r="K126" s="141" t="s">
        <v>142</v>
      </c>
      <c r="L126" s="28"/>
      <c r="M126" s="146"/>
      <c r="N126" s="147" t="s">
        <v>45</v>
      </c>
      <c r="Q126" s="148">
        <v>0.00084</v>
      </c>
      <c r="R126" s="148">
        <f>$Q$126*$H$126</f>
        <v>0.28224</v>
      </c>
      <c r="S126" s="148">
        <v>0</v>
      </c>
      <c r="T126" s="149">
        <f>$S$126*$H$126</f>
        <v>0</v>
      </c>
      <c r="AR126" s="95" t="s">
        <v>143</v>
      </c>
      <c r="AT126" s="95" t="s">
        <v>139</v>
      </c>
      <c r="AU126" s="95" t="s">
        <v>82</v>
      </c>
      <c r="AY126" s="7" t="s">
        <v>137</v>
      </c>
      <c r="BE126" s="150">
        <f>IF($N$126="základní",$J$126,0)</f>
        <v>0</v>
      </c>
      <c r="BF126" s="150">
        <f>IF($N$126="snížená",$J$126,0)</f>
        <v>0</v>
      </c>
      <c r="BG126" s="150">
        <f>IF($N$126="zákl. přenesená",$J$126,0)</f>
        <v>0</v>
      </c>
      <c r="BH126" s="150">
        <f>IF($N$126="sníž. přenesená",$J$126,0)</f>
        <v>0</v>
      </c>
      <c r="BI126" s="150">
        <f>IF($N$126="nulová",$J$126,0)</f>
        <v>0</v>
      </c>
      <c r="BJ126" s="95" t="s">
        <v>22</v>
      </c>
      <c r="BK126" s="150">
        <f>ROUND($I$126*$H$126,2)</f>
        <v>0</v>
      </c>
      <c r="BL126" s="95" t="s">
        <v>143</v>
      </c>
      <c r="BM126" s="95" t="s">
        <v>803</v>
      </c>
    </row>
    <row r="127" spans="2:47" s="7" customFormat="1" ht="27" customHeight="1">
      <c r="B127" s="28"/>
      <c r="D127" s="151" t="s">
        <v>145</v>
      </c>
      <c r="F127" s="152" t="s">
        <v>804</v>
      </c>
      <c r="L127" s="28"/>
      <c r="M127" s="153"/>
      <c r="T127" s="60"/>
      <c r="AT127" s="7" t="s">
        <v>145</v>
      </c>
      <c r="AU127" s="7" t="s">
        <v>82</v>
      </c>
    </row>
    <row r="128" spans="2:51" s="7" customFormat="1" ht="15.75" customHeight="1">
      <c r="B128" s="156"/>
      <c r="D128" s="154" t="s">
        <v>149</v>
      </c>
      <c r="E128" s="157"/>
      <c r="F128" s="158" t="s">
        <v>805</v>
      </c>
      <c r="H128" s="157"/>
      <c r="L128" s="156"/>
      <c r="M128" s="159"/>
      <c r="T128" s="160"/>
      <c r="AT128" s="157" t="s">
        <v>149</v>
      </c>
      <c r="AU128" s="157" t="s">
        <v>82</v>
      </c>
      <c r="AV128" s="157" t="s">
        <v>22</v>
      </c>
      <c r="AW128" s="157" t="s">
        <v>110</v>
      </c>
      <c r="AX128" s="157" t="s">
        <v>74</v>
      </c>
      <c r="AY128" s="157" t="s">
        <v>137</v>
      </c>
    </row>
    <row r="129" spans="2:51" s="7" customFormat="1" ht="15.75" customHeight="1">
      <c r="B129" s="161"/>
      <c r="D129" s="154" t="s">
        <v>149</v>
      </c>
      <c r="E129" s="162"/>
      <c r="F129" s="163" t="s">
        <v>806</v>
      </c>
      <c r="H129" s="164">
        <v>336</v>
      </c>
      <c r="L129" s="161"/>
      <c r="M129" s="165"/>
      <c r="T129" s="166"/>
      <c r="AT129" s="162" t="s">
        <v>149</v>
      </c>
      <c r="AU129" s="162" t="s">
        <v>82</v>
      </c>
      <c r="AV129" s="162" t="s">
        <v>82</v>
      </c>
      <c r="AW129" s="162" t="s">
        <v>110</v>
      </c>
      <c r="AX129" s="162" t="s">
        <v>22</v>
      </c>
      <c r="AY129" s="162" t="s">
        <v>137</v>
      </c>
    </row>
    <row r="130" spans="2:65" s="7" customFormat="1" ht="15.75" customHeight="1">
      <c r="B130" s="28"/>
      <c r="C130" s="139" t="s">
        <v>233</v>
      </c>
      <c r="D130" s="139" t="s">
        <v>139</v>
      </c>
      <c r="E130" s="140" t="s">
        <v>807</v>
      </c>
      <c r="F130" s="141" t="s">
        <v>808</v>
      </c>
      <c r="G130" s="142" t="s">
        <v>91</v>
      </c>
      <c r="H130" s="143">
        <v>336</v>
      </c>
      <c r="I130" s="144"/>
      <c r="J130" s="145">
        <f>ROUND($I$130*$H$130,2)</f>
        <v>0</v>
      </c>
      <c r="K130" s="141" t="s">
        <v>142</v>
      </c>
      <c r="L130" s="28"/>
      <c r="M130" s="146"/>
      <c r="N130" s="147" t="s">
        <v>45</v>
      </c>
      <c r="Q130" s="148">
        <v>0</v>
      </c>
      <c r="R130" s="148">
        <f>$Q$130*$H$130</f>
        <v>0</v>
      </c>
      <c r="S130" s="148">
        <v>0</v>
      </c>
      <c r="T130" s="149">
        <f>$S$130*$H$130</f>
        <v>0</v>
      </c>
      <c r="AR130" s="95" t="s">
        <v>143</v>
      </c>
      <c r="AT130" s="95" t="s">
        <v>139</v>
      </c>
      <c r="AU130" s="95" t="s">
        <v>82</v>
      </c>
      <c r="AY130" s="7" t="s">
        <v>137</v>
      </c>
      <c r="BE130" s="150">
        <f>IF($N$130="základní",$J$130,0)</f>
        <v>0</v>
      </c>
      <c r="BF130" s="150">
        <f>IF($N$130="snížená",$J$130,0)</f>
        <v>0</v>
      </c>
      <c r="BG130" s="150">
        <f>IF($N$130="zákl. přenesená",$J$130,0)</f>
        <v>0</v>
      </c>
      <c r="BH130" s="150">
        <f>IF($N$130="sníž. přenesená",$J$130,0)</f>
        <v>0</v>
      </c>
      <c r="BI130" s="150">
        <f>IF($N$130="nulová",$J$130,0)</f>
        <v>0</v>
      </c>
      <c r="BJ130" s="95" t="s">
        <v>22</v>
      </c>
      <c r="BK130" s="150">
        <f>ROUND($I$130*$H$130,2)</f>
        <v>0</v>
      </c>
      <c r="BL130" s="95" t="s">
        <v>143</v>
      </c>
      <c r="BM130" s="95" t="s">
        <v>809</v>
      </c>
    </row>
    <row r="131" spans="2:47" s="7" customFormat="1" ht="27" customHeight="1">
      <c r="B131" s="28"/>
      <c r="D131" s="151" t="s">
        <v>145</v>
      </c>
      <c r="F131" s="152" t="s">
        <v>810</v>
      </c>
      <c r="L131" s="28"/>
      <c r="M131" s="153"/>
      <c r="T131" s="60"/>
      <c r="AT131" s="7" t="s">
        <v>145</v>
      </c>
      <c r="AU131" s="7" t="s">
        <v>82</v>
      </c>
    </row>
    <row r="132" spans="2:51" s="7" customFormat="1" ht="15.75" customHeight="1">
      <c r="B132" s="156"/>
      <c r="D132" s="154" t="s">
        <v>149</v>
      </c>
      <c r="E132" s="157"/>
      <c r="F132" s="158" t="s">
        <v>805</v>
      </c>
      <c r="H132" s="157"/>
      <c r="L132" s="156"/>
      <c r="M132" s="159"/>
      <c r="T132" s="160"/>
      <c r="AT132" s="157" t="s">
        <v>149</v>
      </c>
      <c r="AU132" s="157" t="s">
        <v>82</v>
      </c>
      <c r="AV132" s="157" t="s">
        <v>22</v>
      </c>
      <c r="AW132" s="157" t="s">
        <v>110</v>
      </c>
      <c r="AX132" s="157" t="s">
        <v>74</v>
      </c>
      <c r="AY132" s="157" t="s">
        <v>137</v>
      </c>
    </row>
    <row r="133" spans="2:51" s="7" customFormat="1" ht="15.75" customHeight="1">
      <c r="B133" s="161"/>
      <c r="D133" s="154" t="s">
        <v>149</v>
      </c>
      <c r="E133" s="162"/>
      <c r="F133" s="163" t="s">
        <v>806</v>
      </c>
      <c r="H133" s="164">
        <v>336</v>
      </c>
      <c r="L133" s="161"/>
      <c r="M133" s="165"/>
      <c r="T133" s="166"/>
      <c r="AT133" s="162" t="s">
        <v>149</v>
      </c>
      <c r="AU133" s="162" t="s">
        <v>82</v>
      </c>
      <c r="AV133" s="162" t="s">
        <v>82</v>
      </c>
      <c r="AW133" s="162" t="s">
        <v>110</v>
      </c>
      <c r="AX133" s="162" t="s">
        <v>22</v>
      </c>
      <c r="AY133" s="162" t="s">
        <v>137</v>
      </c>
    </row>
    <row r="134" spans="2:65" s="7" customFormat="1" ht="15.75" customHeight="1">
      <c r="B134" s="28"/>
      <c r="C134" s="139" t="s">
        <v>179</v>
      </c>
      <c r="D134" s="139" t="s">
        <v>139</v>
      </c>
      <c r="E134" s="140" t="s">
        <v>811</v>
      </c>
      <c r="F134" s="141" t="s">
        <v>812</v>
      </c>
      <c r="G134" s="142" t="s">
        <v>91</v>
      </c>
      <c r="H134" s="143">
        <v>60</v>
      </c>
      <c r="I134" s="144"/>
      <c r="J134" s="145">
        <f>ROUND($I$134*$H$134,2)</f>
        <v>0</v>
      </c>
      <c r="K134" s="141" t="s">
        <v>142</v>
      </c>
      <c r="L134" s="28"/>
      <c r="M134" s="146"/>
      <c r="N134" s="147" t="s">
        <v>45</v>
      </c>
      <c r="Q134" s="148">
        <v>0.0007</v>
      </c>
      <c r="R134" s="148">
        <f>$Q$134*$H$134</f>
        <v>0.042</v>
      </c>
      <c r="S134" s="148">
        <v>0</v>
      </c>
      <c r="T134" s="149">
        <f>$S$134*$H$134</f>
        <v>0</v>
      </c>
      <c r="AR134" s="95" t="s">
        <v>143</v>
      </c>
      <c r="AT134" s="95" t="s">
        <v>139</v>
      </c>
      <c r="AU134" s="95" t="s">
        <v>82</v>
      </c>
      <c r="AY134" s="7" t="s">
        <v>137</v>
      </c>
      <c r="BE134" s="150">
        <f>IF($N$134="základní",$J$134,0)</f>
        <v>0</v>
      </c>
      <c r="BF134" s="150">
        <f>IF($N$134="snížená",$J$134,0)</f>
        <v>0</v>
      </c>
      <c r="BG134" s="150">
        <f>IF($N$134="zákl. přenesená",$J$134,0)</f>
        <v>0</v>
      </c>
      <c r="BH134" s="150">
        <f>IF($N$134="sníž. přenesená",$J$134,0)</f>
        <v>0</v>
      </c>
      <c r="BI134" s="150">
        <f>IF($N$134="nulová",$J$134,0)</f>
        <v>0</v>
      </c>
      <c r="BJ134" s="95" t="s">
        <v>22</v>
      </c>
      <c r="BK134" s="150">
        <f>ROUND($I$134*$H$134,2)</f>
        <v>0</v>
      </c>
      <c r="BL134" s="95" t="s">
        <v>143</v>
      </c>
      <c r="BM134" s="95" t="s">
        <v>813</v>
      </c>
    </row>
    <row r="135" spans="2:47" s="7" customFormat="1" ht="16.5" customHeight="1">
      <c r="B135" s="28"/>
      <c r="D135" s="151" t="s">
        <v>145</v>
      </c>
      <c r="F135" s="152" t="s">
        <v>814</v>
      </c>
      <c r="L135" s="28"/>
      <c r="M135" s="153"/>
      <c r="T135" s="60"/>
      <c r="AT135" s="7" t="s">
        <v>145</v>
      </c>
      <c r="AU135" s="7" t="s">
        <v>82</v>
      </c>
    </row>
    <row r="136" spans="2:51" s="7" customFormat="1" ht="15.75" customHeight="1">
      <c r="B136" s="156"/>
      <c r="D136" s="154" t="s">
        <v>149</v>
      </c>
      <c r="E136" s="157"/>
      <c r="F136" s="158" t="s">
        <v>815</v>
      </c>
      <c r="H136" s="157"/>
      <c r="L136" s="156"/>
      <c r="M136" s="159"/>
      <c r="T136" s="160"/>
      <c r="AT136" s="157" t="s">
        <v>149</v>
      </c>
      <c r="AU136" s="157" t="s">
        <v>82</v>
      </c>
      <c r="AV136" s="157" t="s">
        <v>22</v>
      </c>
      <c r="AW136" s="157" t="s">
        <v>110</v>
      </c>
      <c r="AX136" s="157" t="s">
        <v>74</v>
      </c>
      <c r="AY136" s="157" t="s">
        <v>137</v>
      </c>
    </row>
    <row r="137" spans="2:51" s="7" customFormat="1" ht="15.75" customHeight="1">
      <c r="B137" s="161"/>
      <c r="D137" s="154" t="s">
        <v>149</v>
      </c>
      <c r="E137" s="162" t="s">
        <v>738</v>
      </c>
      <c r="F137" s="163" t="s">
        <v>816</v>
      </c>
      <c r="H137" s="164">
        <v>60</v>
      </c>
      <c r="L137" s="161"/>
      <c r="M137" s="165"/>
      <c r="T137" s="166"/>
      <c r="AT137" s="162" t="s">
        <v>149</v>
      </c>
      <c r="AU137" s="162" t="s">
        <v>82</v>
      </c>
      <c r="AV137" s="162" t="s">
        <v>82</v>
      </c>
      <c r="AW137" s="162" t="s">
        <v>110</v>
      </c>
      <c r="AX137" s="162" t="s">
        <v>22</v>
      </c>
      <c r="AY137" s="162" t="s">
        <v>137</v>
      </c>
    </row>
    <row r="138" spans="2:65" s="7" customFormat="1" ht="15.75" customHeight="1">
      <c r="B138" s="28"/>
      <c r="C138" s="139" t="s">
        <v>249</v>
      </c>
      <c r="D138" s="139" t="s">
        <v>139</v>
      </c>
      <c r="E138" s="140" t="s">
        <v>817</v>
      </c>
      <c r="F138" s="141" t="s">
        <v>818</v>
      </c>
      <c r="G138" s="142" t="s">
        <v>91</v>
      </c>
      <c r="H138" s="143">
        <v>60</v>
      </c>
      <c r="I138" s="144"/>
      <c r="J138" s="145">
        <f>ROUND($I$138*$H$138,2)</f>
        <v>0</v>
      </c>
      <c r="K138" s="141" t="s">
        <v>142</v>
      </c>
      <c r="L138" s="28"/>
      <c r="M138" s="146"/>
      <c r="N138" s="147" t="s">
        <v>45</v>
      </c>
      <c r="Q138" s="148">
        <v>0</v>
      </c>
      <c r="R138" s="148">
        <f>$Q$138*$H$138</f>
        <v>0</v>
      </c>
      <c r="S138" s="148">
        <v>0</v>
      </c>
      <c r="T138" s="149">
        <f>$S$138*$H$138</f>
        <v>0</v>
      </c>
      <c r="AR138" s="95" t="s">
        <v>143</v>
      </c>
      <c r="AT138" s="95" t="s">
        <v>139</v>
      </c>
      <c r="AU138" s="95" t="s">
        <v>82</v>
      </c>
      <c r="AY138" s="7" t="s">
        <v>137</v>
      </c>
      <c r="BE138" s="150">
        <f>IF($N$138="základní",$J$138,0)</f>
        <v>0</v>
      </c>
      <c r="BF138" s="150">
        <f>IF($N$138="snížená",$J$138,0)</f>
        <v>0</v>
      </c>
      <c r="BG138" s="150">
        <f>IF($N$138="zákl. přenesená",$J$138,0)</f>
        <v>0</v>
      </c>
      <c r="BH138" s="150">
        <f>IF($N$138="sníž. přenesená",$J$138,0)</f>
        <v>0</v>
      </c>
      <c r="BI138" s="150">
        <f>IF($N$138="nulová",$J$138,0)</f>
        <v>0</v>
      </c>
      <c r="BJ138" s="95" t="s">
        <v>22</v>
      </c>
      <c r="BK138" s="150">
        <f>ROUND($I$138*$H$138,2)</f>
        <v>0</v>
      </c>
      <c r="BL138" s="95" t="s">
        <v>143</v>
      </c>
      <c r="BM138" s="95" t="s">
        <v>819</v>
      </c>
    </row>
    <row r="139" spans="2:47" s="7" customFormat="1" ht="16.5" customHeight="1">
      <c r="B139" s="28"/>
      <c r="D139" s="151" t="s">
        <v>145</v>
      </c>
      <c r="F139" s="152" t="s">
        <v>820</v>
      </c>
      <c r="L139" s="28"/>
      <c r="M139" s="153"/>
      <c r="T139" s="60"/>
      <c r="AT139" s="7" t="s">
        <v>145</v>
      </c>
      <c r="AU139" s="7" t="s">
        <v>82</v>
      </c>
    </row>
    <row r="140" spans="2:51" s="7" customFormat="1" ht="15.75" customHeight="1">
      <c r="B140" s="161"/>
      <c r="D140" s="154" t="s">
        <v>149</v>
      </c>
      <c r="E140" s="162"/>
      <c r="F140" s="163" t="s">
        <v>738</v>
      </c>
      <c r="H140" s="164">
        <v>60</v>
      </c>
      <c r="L140" s="161"/>
      <c r="M140" s="165"/>
      <c r="T140" s="166"/>
      <c r="AT140" s="162" t="s">
        <v>149</v>
      </c>
      <c r="AU140" s="162" t="s">
        <v>82</v>
      </c>
      <c r="AV140" s="162" t="s">
        <v>82</v>
      </c>
      <c r="AW140" s="162" t="s">
        <v>110</v>
      </c>
      <c r="AX140" s="162" t="s">
        <v>22</v>
      </c>
      <c r="AY140" s="162" t="s">
        <v>137</v>
      </c>
    </row>
    <row r="141" spans="2:65" s="7" customFormat="1" ht="15.75" customHeight="1">
      <c r="B141" s="28"/>
      <c r="C141" s="139" t="s">
        <v>254</v>
      </c>
      <c r="D141" s="139" t="s">
        <v>139</v>
      </c>
      <c r="E141" s="140" t="s">
        <v>259</v>
      </c>
      <c r="F141" s="141" t="s">
        <v>260</v>
      </c>
      <c r="G141" s="142" t="s">
        <v>183</v>
      </c>
      <c r="H141" s="143">
        <v>91.8</v>
      </c>
      <c r="I141" s="144"/>
      <c r="J141" s="145">
        <f>ROUND($I$141*$H$141,2)</f>
        <v>0</v>
      </c>
      <c r="K141" s="141" t="s">
        <v>142</v>
      </c>
      <c r="L141" s="28"/>
      <c r="M141" s="146"/>
      <c r="N141" s="147" t="s">
        <v>45</v>
      </c>
      <c r="Q141" s="148">
        <v>0</v>
      </c>
      <c r="R141" s="148">
        <f>$Q$141*$H$141</f>
        <v>0</v>
      </c>
      <c r="S141" s="148">
        <v>0</v>
      </c>
      <c r="T141" s="149">
        <f>$S$141*$H$141</f>
        <v>0</v>
      </c>
      <c r="AR141" s="95" t="s">
        <v>143</v>
      </c>
      <c r="AT141" s="95" t="s">
        <v>139</v>
      </c>
      <c r="AU141" s="95" t="s">
        <v>82</v>
      </c>
      <c r="AY141" s="7" t="s">
        <v>137</v>
      </c>
      <c r="BE141" s="150">
        <f>IF($N$141="základní",$J$141,0)</f>
        <v>0</v>
      </c>
      <c r="BF141" s="150">
        <f>IF($N$141="snížená",$J$141,0)</f>
        <v>0</v>
      </c>
      <c r="BG141" s="150">
        <f>IF($N$141="zákl. přenesená",$J$141,0)</f>
        <v>0</v>
      </c>
      <c r="BH141" s="150">
        <f>IF($N$141="sníž. přenesená",$J$141,0)</f>
        <v>0</v>
      </c>
      <c r="BI141" s="150">
        <f>IF($N$141="nulová",$J$141,0)</f>
        <v>0</v>
      </c>
      <c r="BJ141" s="95" t="s">
        <v>22</v>
      </c>
      <c r="BK141" s="150">
        <f>ROUND($I$141*$H$141,2)</f>
        <v>0</v>
      </c>
      <c r="BL141" s="95" t="s">
        <v>143</v>
      </c>
      <c r="BM141" s="95" t="s">
        <v>821</v>
      </c>
    </row>
    <row r="142" spans="2:47" s="7" customFormat="1" ht="27" customHeight="1">
      <c r="B142" s="28"/>
      <c r="D142" s="151" t="s">
        <v>145</v>
      </c>
      <c r="F142" s="152" t="s">
        <v>262</v>
      </c>
      <c r="L142" s="28"/>
      <c r="M142" s="153"/>
      <c r="T142" s="60"/>
      <c r="AT142" s="7" t="s">
        <v>145</v>
      </c>
      <c r="AU142" s="7" t="s">
        <v>82</v>
      </c>
    </row>
    <row r="143" spans="2:51" s="7" customFormat="1" ht="15.75" customHeight="1">
      <c r="B143" s="156"/>
      <c r="D143" s="154" t="s">
        <v>149</v>
      </c>
      <c r="E143" s="157"/>
      <c r="F143" s="158" t="s">
        <v>822</v>
      </c>
      <c r="H143" s="157"/>
      <c r="L143" s="156"/>
      <c r="M143" s="159"/>
      <c r="T143" s="160"/>
      <c r="AT143" s="157" t="s">
        <v>149</v>
      </c>
      <c r="AU143" s="157" t="s">
        <v>82</v>
      </c>
      <c r="AV143" s="157" t="s">
        <v>22</v>
      </c>
      <c r="AW143" s="157" t="s">
        <v>110</v>
      </c>
      <c r="AX143" s="157" t="s">
        <v>74</v>
      </c>
      <c r="AY143" s="157" t="s">
        <v>137</v>
      </c>
    </row>
    <row r="144" spans="2:51" s="7" customFormat="1" ht="15.75" customHeight="1">
      <c r="B144" s="161"/>
      <c r="D144" s="154" t="s">
        <v>149</v>
      </c>
      <c r="E144" s="162" t="s">
        <v>94</v>
      </c>
      <c r="F144" s="163" t="s">
        <v>823</v>
      </c>
      <c r="H144" s="164">
        <v>91.8</v>
      </c>
      <c r="L144" s="161"/>
      <c r="M144" s="165"/>
      <c r="T144" s="166"/>
      <c r="AT144" s="162" t="s">
        <v>149</v>
      </c>
      <c r="AU144" s="162" t="s">
        <v>82</v>
      </c>
      <c r="AV144" s="162" t="s">
        <v>82</v>
      </c>
      <c r="AW144" s="162" t="s">
        <v>110</v>
      </c>
      <c r="AX144" s="162" t="s">
        <v>22</v>
      </c>
      <c r="AY144" s="162" t="s">
        <v>137</v>
      </c>
    </row>
    <row r="145" spans="2:65" s="7" customFormat="1" ht="15.75" customHeight="1">
      <c r="B145" s="28"/>
      <c r="C145" s="139" t="s">
        <v>9</v>
      </c>
      <c r="D145" s="139" t="s">
        <v>139</v>
      </c>
      <c r="E145" s="140" t="s">
        <v>283</v>
      </c>
      <c r="F145" s="141" t="s">
        <v>284</v>
      </c>
      <c r="G145" s="142" t="s">
        <v>183</v>
      </c>
      <c r="H145" s="143">
        <v>91.8</v>
      </c>
      <c r="I145" s="144"/>
      <c r="J145" s="145">
        <f>ROUND($I$145*$H$145,2)</f>
        <v>0</v>
      </c>
      <c r="K145" s="141" t="s">
        <v>142</v>
      </c>
      <c r="L145" s="28"/>
      <c r="M145" s="146"/>
      <c r="N145" s="147" t="s">
        <v>45</v>
      </c>
      <c r="Q145" s="148">
        <v>0</v>
      </c>
      <c r="R145" s="148">
        <f>$Q$145*$H$145</f>
        <v>0</v>
      </c>
      <c r="S145" s="148">
        <v>0</v>
      </c>
      <c r="T145" s="149">
        <f>$S$145*$H$145</f>
        <v>0</v>
      </c>
      <c r="AR145" s="95" t="s">
        <v>143</v>
      </c>
      <c r="AT145" s="95" t="s">
        <v>139</v>
      </c>
      <c r="AU145" s="95" t="s">
        <v>82</v>
      </c>
      <c r="AY145" s="7" t="s">
        <v>137</v>
      </c>
      <c r="BE145" s="150">
        <f>IF($N$145="základní",$J$145,0)</f>
        <v>0</v>
      </c>
      <c r="BF145" s="150">
        <f>IF($N$145="snížená",$J$145,0)</f>
        <v>0</v>
      </c>
      <c r="BG145" s="150">
        <f>IF($N$145="zákl. přenesená",$J$145,0)</f>
        <v>0</v>
      </c>
      <c r="BH145" s="150">
        <f>IF($N$145="sníž. přenesená",$J$145,0)</f>
        <v>0</v>
      </c>
      <c r="BI145" s="150">
        <f>IF($N$145="nulová",$J$145,0)</f>
        <v>0</v>
      </c>
      <c r="BJ145" s="95" t="s">
        <v>22</v>
      </c>
      <c r="BK145" s="150">
        <f>ROUND($I$145*$H$145,2)</f>
        <v>0</v>
      </c>
      <c r="BL145" s="95" t="s">
        <v>143</v>
      </c>
      <c r="BM145" s="95" t="s">
        <v>824</v>
      </c>
    </row>
    <row r="146" spans="2:47" s="7" customFormat="1" ht="16.5" customHeight="1">
      <c r="B146" s="28"/>
      <c r="D146" s="151" t="s">
        <v>145</v>
      </c>
      <c r="F146" s="152" t="s">
        <v>284</v>
      </c>
      <c r="L146" s="28"/>
      <c r="M146" s="153"/>
      <c r="T146" s="60"/>
      <c r="AT146" s="7" t="s">
        <v>145</v>
      </c>
      <c r="AU146" s="7" t="s">
        <v>82</v>
      </c>
    </row>
    <row r="147" spans="2:51" s="7" customFormat="1" ht="15.75" customHeight="1">
      <c r="B147" s="161"/>
      <c r="D147" s="154" t="s">
        <v>149</v>
      </c>
      <c r="E147" s="162"/>
      <c r="F147" s="163" t="s">
        <v>94</v>
      </c>
      <c r="H147" s="164">
        <v>91.8</v>
      </c>
      <c r="L147" s="161"/>
      <c r="M147" s="165"/>
      <c r="T147" s="166"/>
      <c r="AT147" s="162" t="s">
        <v>149</v>
      </c>
      <c r="AU147" s="162" t="s">
        <v>82</v>
      </c>
      <c r="AV147" s="162" t="s">
        <v>82</v>
      </c>
      <c r="AW147" s="162" t="s">
        <v>110</v>
      </c>
      <c r="AX147" s="162" t="s">
        <v>22</v>
      </c>
      <c r="AY147" s="162" t="s">
        <v>137</v>
      </c>
    </row>
    <row r="148" spans="2:65" s="7" customFormat="1" ht="15.75" customHeight="1">
      <c r="B148" s="28"/>
      <c r="C148" s="139" t="s">
        <v>265</v>
      </c>
      <c r="D148" s="139" t="s">
        <v>139</v>
      </c>
      <c r="E148" s="140" t="s">
        <v>288</v>
      </c>
      <c r="F148" s="141" t="s">
        <v>289</v>
      </c>
      <c r="G148" s="142" t="s">
        <v>290</v>
      </c>
      <c r="H148" s="143">
        <v>165.24</v>
      </c>
      <c r="I148" s="144"/>
      <c r="J148" s="145">
        <f>ROUND($I$148*$H$148,2)</f>
        <v>0</v>
      </c>
      <c r="K148" s="141" t="s">
        <v>142</v>
      </c>
      <c r="L148" s="28"/>
      <c r="M148" s="146"/>
      <c r="N148" s="147" t="s">
        <v>45</v>
      </c>
      <c r="Q148" s="148">
        <v>0</v>
      </c>
      <c r="R148" s="148">
        <f>$Q$148*$H$148</f>
        <v>0</v>
      </c>
      <c r="S148" s="148">
        <v>0</v>
      </c>
      <c r="T148" s="149">
        <f>$S$148*$H$148</f>
        <v>0</v>
      </c>
      <c r="AR148" s="95" t="s">
        <v>143</v>
      </c>
      <c r="AT148" s="95" t="s">
        <v>139</v>
      </c>
      <c r="AU148" s="95" t="s">
        <v>82</v>
      </c>
      <c r="AY148" s="7" t="s">
        <v>137</v>
      </c>
      <c r="BE148" s="150">
        <f>IF($N$148="základní",$J$148,0)</f>
        <v>0</v>
      </c>
      <c r="BF148" s="150">
        <f>IF($N$148="snížená",$J$148,0)</f>
        <v>0</v>
      </c>
      <c r="BG148" s="150">
        <f>IF($N$148="zákl. přenesená",$J$148,0)</f>
        <v>0</v>
      </c>
      <c r="BH148" s="150">
        <f>IF($N$148="sníž. přenesená",$J$148,0)</f>
        <v>0</v>
      </c>
      <c r="BI148" s="150">
        <f>IF($N$148="nulová",$J$148,0)</f>
        <v>0</v>
      </c>
      <c r="BJ148" s="95" t="s">
        <v>22</v>
      </c>
      <c r="BK148" s="150">
        <f>ROUND($I$148*$H$148,2)</f>
        <v>0</v>
      </c>
      <c r="BL148" s="95" t="s">
        <v>143</v>
      </c>
      <c r="BM148" s="95" t="s">
        <v>825</v>
      </c>
    </row>
    <row r="149" spans="2:47" s="7" customFormat="1" ht="16.5" customHeight="1">
      <c r="B149" s="28"/>
      <c r="D149" s="151" t="s">
        <v>145</v>
      </c>
      <c r="F149" s="152" t="s">
        <v>292</v>
      </c>
      <c r="L149" s="28"/>
      <c r="M149" s="153"/>
      <c r="T149" s="60"/>
      <c r="AT149" s="7" t="s">
        <v>145</v>
      </c>
      <c r="AU149" s="7" t="s">
        <v>82</v>
      </c>
    </row>
    <row r="150" spans="2:51" s="7" customFormat="1" ht="15.75" customHeight="1">
      <c r="B150" s="161"/>
      <c r="D150" s="154" t="s">
        <v>149</v>
      </c>
      <c r="E150" s="162"/>
      <c r="F150" s="163" t="s">
        <v>293</v>
      </c>
      <c r="H150" s="164">
        <v>165.24</v>
      </c>
      <c r="L150" s="161"/>
      <c r="M150" s="165"/>
      <c r="T150" s="166"/>
      <c r="AT150" s="162" t="s">
        <v>149</v>
      </c>
      <c r="AU150" s="162" t="s">
        <v>82</v>
      </c>
      <c r="AV150" s="162" t="s">
        <v>82</v>
      </c>
      <c r="AW150" s="162" t="s">
        <v>110</v>
      </c>
      <c r="AX150" s="162" t="s">
        <v>22</v>
      </c>
      <c r="AY150" s="162" t="s">
        <v>137</v>
      </c>
    </row>
    <row r="151" spans="2:65" s="7" customFormat="1" ht="15.75" customHeight="1">
      <c r="B151" s="28"/>
      <c r="C151" s="139" t="s">
        <v>272</v>
      </c>
      <c r="D151" s="139" t="s">
        <v>139</v>
      </c>
      <c r="E151" s="140" t="s">
        <v>826</v>
      </c>
      <c r="F151" s="141" t="s">
        <v>827</v>
      </c>
      <c r="G151" s="142" t="s">
        <v>183</v>
      </c>
      <c r="H151" s="143">
        <v>150.024</v>
      </c>
      <c r="I151" s="144"/>
      <c r="J151" s="145">
        <f>ROUND($I$151*$H$151,2)</f>
        <v>0</v>
      </c>
      <c r="K151" s="141" t="s">
        <v>142</v>
      </c>
      <c r="L151" s="28"/>
      <c r="M151" s="146"/>
      <c r="N151" s="147" t="s">
        <v>45</v>
      </c>
      <c r="Q151" s="148">
        <v>0</v>
      </c>
      <c r="R151" s="148">
        <f>$Q$151*$H$151</f>
        <v>0</v>
      </c>
      <c r="S151" s="148">
        <v>0</v>
      </c>
      <c r="T151" s="149">
        <f>$S$151*$H$151</f>
        <v>0</v>
      </c>
      <c r="AR151" s="95" t="s">
        <v>143</v>
      </c>
      <c r="AT151" s="95" t="s">
        <v>139</v>
      </c>
      <c r="AU151" s="95" t="s">
        <v>82</v>
      </c>
      <c r="AY151" s="7" t="s">
        <v>137</v>
      </c>
      <c r="BE151" s="150">
        <f>IF($N$151="základní",$J$151,0)</f>
        <v>0</v>
      </c>
      <c r="BF151" s="150">
        <f>IF($N$151="snížená",$J$151,0)</f>
        <v>0</v>
      </c>
      <c r="BG151" s="150">
        <f>IF($N$151="zákl. přenesená",$J$151,0)</f>
        <v>0</v>
      </c>
      <c r="BH151" s="150">
        <f>IF($N$151="sníž. přenesená",$J$151,0)</f>
        <v>0</v>
      </c>
      <c r="BI151" s="150">
        <f>IF($N$151="nulová",$J$151,0)</f>
        <v>0</v>
      </c>
      <c r="BJ151" s="95" t="s">
        <v>22</v>
      </c>
      <c r="BK151" s="150">
        <f>ROUND($I$151*$H$151,2)</f>
        <v>0</v>
      </c>
      <c r="BL151" s="95" t="s">
        <v>143</v>
      </c>
      <c r="BM151" s="95" t="s">
        <v>828</v>
      </c>
    </row>
    <row r="152" spans="2:47" s="7" customFormat="1" ht="27" customHeight="1">
      <c r="B152" s="28"/>
      <c r="D152" s="151" t="s">
        <v>145</v>
      </c>
      <c r="F152" s="152" t="s">
        <v>829</v>
      </c>
      <c r="L152" s="28"/>
      <c r="M152" s="153"/>
      <c r="T152" s="60"/>
      <c r="AT152" s="7" t="s">
        <v>145</v>
      </c>
      <c r="AU152" s="7" t="s">
        <v>82</v>
      </c>
    </row>
    <row r="153" spans="2:51" s="7" customFormat="1" ht="15.75" customHeight="1">
      <c r="B153" s="156"/>
      <c r="D153" s="154" t="s">
        <v>149</v>
      </c>
      <c r="E153" s="157"/>
      <c r="F153" s="158" t="s">
        <v>830</v>
      </c>
      <c r="H153" s="157"/>
      <c r="L153" s="156"/>
      <c r="M153" s="159"/>
      <c r="T153" s="160"/>
      <c r="AT153" s="157" t="s">
        <v>149</v>
      </c>
      <c r="AU153" s="157" t="s">
        <v>82</v>
      </c>
      <c r="AV153" s="157" t="s">
        <v>22</v>
      </c>
      <c r="AW153" s="157" t="s">
        <v>110</v>
      </c>
      <c r="AX153" s="157" t="s">
        <v>74</v>
      </c>
      <c r="AY153" s="157" t="s">
        <v>137</v>
      </c>
    </row>
    <row r="154" spans="2:51" s="7" customFormat="1" ht="15.75" customHeight="1">
      <c r="B154" s="161"/>
      <c r="D154" s="154" t="s">
        <v>149</v>
      </c>
      <c r="E154" s="162"/>
      <c r="F154" s="163" t="s">
        <v>831</v>
      </c>
      <c r="H154" s="164">
        <v>131.124</v>
      </c>
      <c r="L154" s="161"/>
      <c r="M154" s="165"/>
      <c r="T154" s="166"/>
      <c r="AT154" s="162" t="s">
        <v>149</v>
      </c>
      <c r="AU154" s="162" t="s">
        <v>82</v>
      </c>
      <c r="AV154" s="162" t="s">
        <v>82</v>
      </c>
      <c r="AW154" s="162" t="s">
        <v>110</v>
      </c>
      <c r="AX154" s="162" t="s">
        <v>74</v>
      </c>
      <c r="AY154" s="162" t="s">
        <v>137</v>
      </c>
    </row>
    <row r="155" spans="2:51" s="7" customFormat="1" ht="15.75" customHeight="1">
      <c r="B155" s="156"/>
      <c r="D155" s="154" t="s">
        <v>149</v>
      </c>
      <c r="E155" s="157"/>
      <c r="F155" s="158" t="s">
        <v>832</v>
      </c>
      <c r="H155" s="157"/>
      <c r="L155" s="156"/>
      <c r="M155" s="159"/>
      <c r="T155" s="160"/>
      <c r="AT155" s="157" t="s">
        <v>149</v>
      </c>
      <c r="AU155" s="157" t="s">
        <v>82</v>
      </c>
      <c r="AV155" s="157" t="s">
        <v>22</v>
      </c>
      <c r="AW155" s="157" t="s">
        <v>110</v>
      </c>
      <c r="AX155" s="157" t="s">
        <v>74</v>
      </c>
      <c r="AY155" s="157" t="s">
        <v>137</v>
      </c>
    </row>
    <row r="156" spans="2:51" s="7" customFormat="1" ht="15.75" customHeight="1">
      <c r="B156" s="161"/>
      <c r="D156" s="154" t="s">
        <v>149</v>
      </c>
      <c r="E156" s="162"/>
      <c r="F156" s="163" t="s">
        <v>833</v>
      </c>
      <c r="H156" s="164">
        <v>18.9</v>
      </c>
      <c r="L156" s="161"/>
      <c r="M156" s="165"/>
      <c r="T156" s="166"/>
      <c r="AT156" s="162" t="s">
        <v>149</v>
      </c>
      <c r="AU156" s="162" t="s">
        <v>82</v>
      </c>
      <c r="AV156" s="162" t="s">
        <v>82</v>
      </c>
      <c r="AW156" s="162" t="s">
        <v>110</v>
      </c>
      <c r="AX156" s="162" t="s">
        <v>74</v>
      </c>
      <c r="AY156" s="162" t="s">
        <v>137</v>
      </c>
    </row>
    <row r="157" spans="2:51" s="7" customFormat="1" ht="15.75" customHeight="1">
      <c r="B157" s="167"/>
      <c r="D157" s="154" t="s">
        <v>149</v>
      </c>
      <c r="E157" s="168" t="s">
        <v>103</v>
      </c>
      <c r="F157" s="169" t="s">
        <v>211</v>
      </c>
      <c r="H157" s="170">
        <v>150.024</v>
      </c>
      <c r="L157" s="167"/>
      <c r="M157" s="171"/>
      <c r="T157" s="172"/>
      <c r="AT157" s="168" t="s">
        <v>149</v>
      </c>
      <c r="AU157" s="168" t="s">
        <v>82</v>
      </c>
      <c r="AV157" s="168" t="s">
        <v>143</v>
      </c>
      <c r="AW157" s="168" t="s">
        <v>110</v>
      </c>
      <c r="AX157" s="168" t="s">
        <v>22</v>
      </c>
      <c r="AY157" s="168" t="s">
        <v>137</v>
      </c>
    </row>
    <row r="158" spans="2:63" s="128" customFormat="1" ht="30.75" customHeight="1">
      <c r="B158" s="129"/>
      <c r="D158" s="130" t="s">
        <v>73</v>
      </c>
      <c r="E158" s="137" t="s">
        <v>143</v>
      </c>
      <c r="F158" s="137" t="s">
        <v>834</v>
      </c>
      <c r="J158" s="138">
        <f>$BK$158</f>
        <v>0</v>
      </c>
      <c r="L158" s="129"/>
      <c r="M158" s="133"/>
      <c r="P158" s="134">
        <f>SUM($P$159:$P$162)</f>
        <v>0</v>
      </c>
      <c r="R158" s="134">
        <f>SUM($R$159:$R$162)</f>
        <v>3.1764936</v>
      </c>
      <c r="T158" s="135">
        <f>SUM($T$159:$T$162)</f>
        <v>0</v>
      </c>
      <c r="AR158" s="130" t="s">
        <v>22</v>
      </c>
      <c r="AT158" s="130" t="s">
        <v>73</v>
      </c>
      <c r="AU158" s="130" t="s">
        <v>22</v>
      </c>
      <c r="AY158" s="130" t="s">
        <v>137</v>
      </c>
      <c r="BK158" s="136">
        <f>SUM($BK$159:$BK$162)</f>
        <v>0</v>
      </c>
    </row>
    <row r="159" spans="2:65" s="7" customFormat="1" ht="15.75" customHeight="1">
      <c r="B159" s="28"/>
      <c r="C159" s="139" t="s">
        <v>282</v>
      </c>
      <c r="D159" s="139" t="s">
        <v>139</v>
      </c>
      <c r="E159" s="140" t="s">
        <v>835</v>
      </c>
      <c r="F159" s="141" t="s">
        <v>836</v>
      </c>
      <c r="G159" s="142" t="s">
        <v>183</v>
      </c>
      <c r="H159" s="143">
        <v>1.68</v>
      </c>
      <c r="I159" s="144"/>
      <c r="J159" s="145">
        <f>ROUND($I$159*$H$159,2)</f>
        <v>0</v>
      </c>
      <c r="K159" s="141" t="s">
        <v>142</v>
      </c>
      <c r="L159" s="28"/>
      <c r="M159" s="146"/>
      <c r="N159" s="147" t="s">
        <v>45</v>
      </c>
      <c r="Q159" s="148">
        <v>1.89077</v>
      </c>
      <c r="R159" s="148">
        <f>$Q$159*$H$159</f>
        <v>3.1764936</v>
      </c>
      <c r="S159" s="148">
        <v>0</v>
      </c>
      <c r="T159" s="149">
        <f>$S$159*$H$159</f>
        <v>0</v>
      </c>
      <c r="AR159" s="95" t="s">
        <v>143</v>
      </c>
      <c r="AT159" s="95" t="s">
        <v>139</v>
      </c>
      <c r="AU159" s="95" t="s">
        <v>82</v>
      </c>
      <c r="AY159" s="7" t="s">
        <v>137</v>
      </c>
      <c r="BE159" s="150">
        <f>IF($N$159="základní",$J$159,0)</f>
        <v>0</v>
      </c>
      <c r="BF159" s="150">
        <f>IF($N$159="snížená",$J$159,0)</f>
        <v>0</v>
      </c>
      <c r="BG159" s="150">
        <f>IF($N$159="zákl. přenesená",$J$159,0)</f>
        <v>0</v>
      </c>
      <c r="BH159" s="150">
        <f>IF($N$159="sníž. přenesená",$J$159,0)</f>
        <v>0</v>
      </c>
      <c r="BI159" s="150">
        <f>IF($N$159="nulová",$J$159,0)</f>
        <v>0</v>
      </c>
      <c r="BJ159" s="95" t="s">
        <v>22</v>
      </c>
      <c r="BK159" s="150">
        <f>ROUND($I$159*$H$159,2)</f>
        <v>0</v>
      </c>
      <c r="BL159" s="95" t="s">
        <v>143</v>
      </c>
      <c r="BM159" s="95" t="s">
        <v>837</v>
      </c>
    </row>
    <row r="160" spans="2:47" s="7" customFormat="1" ht="16.5" customHeight="1">
      <c r="B160" s="28"/>
      <c r="D160" s="151" t="s">
        <v>145</v>
      </c>
      <c r="F160" s="152" t="s">
        <v>838</v>
      </c>
      <c r="L160" s="28"/>
      <c r="M160" s="153"/>
      <c r="T160" s="60"/>
      <c r="AT160" s="7" t="s">
        <v>145</v>
      </c>
      <c r="AU160" s="7" t="s">
        <v>82</v>
      </c>
    </row>
    <row r="161" spans="2:51" s="7" customFormat="1" ht="15.75" customHeight="1">
      <c r="B161" s="156"/>
      <c r="D161" s="154" t="s">
        <v>149</v>
      </c>
      <c r="E161" s="157"/>
      <c r="F161" s="158" t="s">
        <v>839</v>
      </c>
      <c r="H161" s="157"/>
      <c r="L161" s="156"/>
      <c r="M161" s="159"/>
      <c r="T161" s="160"/>
      <c r="AT161" s="157" t="s">
        <v>149</v>
      </c>
      <c r="AU161" s="157" t="s">
        <v>82</v>
      </c>
      <c r="AV161" s="157" t="s">
        <v>22</v>
      </c>
      <c r="AW161" s="157" t="s">
        <v>110</v>
      </c>
      <c r="AX161" s="157" t="s">
        <v>74</v>
      </c>
      <c r="AY161" s="157" t="s">
        <v>137</v>
      </c>
    </row>
    <row r="162" spans="2:51" s="7" customFormat="1" ht="15.75" customHeight="1">
      <c r="B162" s="161"/>
      <c r="D162" s="154" t="s">
        <v>149</v>
      </c>
      <c r="E162" s="162"/>
      <c r="F162" s="163" t="s">
        <v>840</v>
      </c>
      <c r="H162" s="164">
        <v>1.68</v>
      </c>
      <c r="L162" s="161"/>
      <c r="M162" s="165"/>
      <c r="T162" s="166"/>
      <c r="AT162" s="162" t="s">
        <v>149</v>
      </c>
      <c r="AU162" s="162" t="s">
        <v>82</v>
      </c>
      <c r="AV162" s="162" t="s">
        <v>82</v>
      </c>
      <c r="AW162" s="162" t="s">
        <v>110</v>
      </c>
      <c r="AX162" s="162" t="s">
        <v>22</v>
      </c>
      <c r="AY162" s="162" t="s">
        <v>137</v>
      </c>
    </row>
    <row r="163" spans="2:63" s="128" customFormat="1" ht="30.75" customHeight="1">
      <c r="B163" s="129"/>
      <c r="D163" s="130" t="s">
        <v>73</v>
      </c>
      <c r="E163" s="137" t="s">
        <v>170</v>
      </c>
      <c r="F163" s="137" t="s">
        <v>397</v>
      </c>
      <c r="J163" s="138">
        <f>$BK$163</f>
        <v>0</v>
      </c>
      <c r="L163" s="129"/>
      <c r="M163" s="133"/>
      <c r="P163" s="134">
        <f>SUM($P$164:$P$167)</f>
        <v>0</v>
      </c>
      <c r="R163" s="134">
        <f>SUM($R$164:$R$167)</f>
        <v>0.8129681999999999</v>
      </c>
      <c r="T163" s="135">
        <f>SUM($T$164:$T$167)</f>
        <v>0</v>
      </c>
      <c r="AR163" s="130" t="s">
        <v>22</v>
      </c>
      <c r="AT163" s="130" t="s">
        <v>73</v>
      </c>
      <c r="AU163" s="130" t="s">
        <v>22</v>
      </c>
      <c r="AY163" s="130" t="s">
        <v>137</v>
      </c>
      <c r="BK163" s="136">
        <f>SUM($BK$164:$BK$167)</f>
        <v>0</v>
      </c>
    </row>
    <row r="164" spans="2:65" s="7" customFormat="1" ht="15.75" customHeight="1">
      <c r="B164" s="28"/>
      <c r="C164" s="139" t="s">
        <v>287</v>
      </c>
      <c r="D164" s="139" t="s">
        <v>139</v>
      </c>
      <c r="E164" s="140" t="s">
        <v>841</v>
      </c>
      <c r="F164" s="141" t="s">
        <v>842</v>
      </c>
      <c r="G164" s="142" t="s">
        <v>91</v>
      </c>
      <c r="H164" s="143">
        <v>6.27</v>
      </c>
      <c r="I164" s="144"/>
      <c r="J164" s="145">
        <f>ROUND($I$164*$H$164,2)</f>
        <v>0</v>
      </c>
      <c r="K164" s="141" t="s">
        <v>142</v>
      </c>
      <c r="L164" s="28"/>
      <c r="M164" s="146"/>
      <c r="N164" s="147" t="s">
        <v>45</v>
      </c>
      <c r="Q164" s="148">
        <v>0.12966</v>
      </c>
      <c r="R164" s="148">
        <f>$Q$164*$H$164</f>
        <v>0.8129681999999999</v>
      </c>
      <c r="S164" s="148">
        <v>0</v>
      </c>
      <c r="T164" s="149">
        <f>$S$164*$H$164</f>
        <v>0</v>
      </c>
      <c r="AR164" s="95" t="s">
        <v>143</v>
      </c>
      <c r="AT164" s="95" t="s">
        <v>139</v>
      </c>
      <c r="AU164" s="95" t="s">
        <v>82</v>
      </c>
      <c r="AY164" s="7" t="s">
        <v>137</v>
      </c>
      <c r="BE164" s="150">
        <f>IF($N$164="základní",$J$164,0)</f>
        <v>0</v>
      </c>
      <c r="BF164" s="150">
        <f>IF($N$164="snížená",$J$164,0)</f>
        <v>0</v>
      </c>
      <c r="BG164" s="150">
        <f>IF($N$164="zákl. přenesená",$J$164,0)</f>
        <v>0</v>
      </c>
      <c r="BH164" s="150">
        <f>IF($N$164="sníž. přenesená",$J$164,0)</f>
        <v>0</v>
      </c>
      <c r="BI164" s="150">
        <f>IF($N$164="nulová",$J$164,0)</f>
        <v>0</v>
      </c>
      <c r="BJ164" s="95" t="s">
        <v>22</v>
      </c>
      <c r="BK164" s="150">
        <f>ROUND($I$164*$H$164,2)</f>
        <v>0</v>
      </c>
      <c r="BL164" s="95" t="s">
        <v>143</v>
      </c>
      <c r="BM164" s="95" t="s">
        <v>843</v>
      </c>
    </row>
    <row r="165" spans="2:47" s="7" customFormat="1" ht="27" customHeight="1">
      <c r="B165" s="28"/>
      <c r="D165" s="151" t="s">
        <v>145</v>
      </c>
      <c r="F165" s="152" t="s">
        <v>844</v>
      </c>
      <c r="L165" s="28"/>
      <c r="M165" s="153"/>
      <c r="T165" s="60"/>
      <c r="AT165" s="7" t="s">
        <v>145</v>
      </c>
      <c r="AU165" s="7" t="s">
        <v>82</v>
      </c>
    </row>
    <row r="166" spans="2:51" s="7" customFormat="1" ht="15.75" customHeight="1">
      <c r="B166" s="156"/>
      <c r="D166" s="154" t="s">
        <v>149</v>
      </c>
      <c r="E166" s="157"/>
      <c r="F166" s="158" t="s">
        <v>845</v>
      </c>
      <c r="H166" s="157"/>
      <c r="L166" s="156"/>
      <c r="M166" s="159"/>
      <c r="T166" s="160"/>
      <c r="AT166" s="157" t="s">
        <v>149</v>
      </c>
      <c r="AU166" s="157" t="s">
        <v>82</v>
      </c>
      <c r="AV166" s="157" t="s">
        <v>22</v>
      </c>
      <c r="AW166" s="157" t="s">
        <v>110</v>
      </c>
      <c r="AX166" s="157" t="s">
        <v>74</v>
      </c>
      <c r="AY166" s="157" t="s">
        <v>137</v>
      </c>
    </row>
    <row r="167" spans="2:51" s="7" customFormat="1" ht="15.75" customHeight="1">
      <c r="B167" s="161"/>
      <c r="D167" s="154" t="s">
        <v>149</v>
      </c>
      <c r="E167" s="162"/>
      <c r="F167" s="163" t="s">
        <v>846</v>
      </c>
      <c r="H167" s="164">
        <v>6.27</v>
      </c>
      <c r="L167" s="161"/>
      <c r="M167" s="165"/>
      <c r="T167" s="166"/>
      <c r="AT167" s="162" t="s">
        <v>149</v>
      </c>
      <c r="AU167" s="162" t="s">
        <v>82</v>
      </c>
      <c r="AV167" s="162" t="s">
        <v>82</v>
      </c>
      <c r="AW167" s="162" t="s">
        <v>110</v>
      </c>
      <c r="AX167" s="162" t="s">
        <v>22</v>
      </c>
      <c r="AY167" s="162" t="s">
        <v>137</v>
      </c>
    </row>
    <row r="168" spans="2:63" s="128" customFormat="1" ht="30.75" customHeight="1">
      <c r="B168" s="129"/>
      <c r="D168" s="130" t="s">
        <v>73</v>
      </c>
      <c r="E168" s="137" t="s">
        <v>213</v>
      </c>
      <c r="F168" s="137" t="s">
        <v>847</v>
      </c>
      <c r="J168" s="138">
        <f>$BK$168</f>
        <v>0</v>
      </c>
      <c r="L168" s="129"/>
      <c r="M168" s="133"/>
      <c r="P168" s="134">
        <f>SUM($P$169:$P$206)</f>
        <v>0</v>
      </c>
      <c r="R168" s="134">
        <f>SUM($R$169:$R$206)</f>
        <v>0.31314</v>
      </c>
      <c r="T168" s="135">
        <f>SUM($T$169:$T$206)</f>
        <v>0</v>
      </c>
      <c r="AR168" s="130" t="s">
        <v>22</v>
      </c>
      <c r="AT168" s="130" t="s">
        <v>73</v>
      </c>
      <c r="AU168" s="130" t="s">
        <v>22</v>
      </c>
      <c r="AY168" s="130" t="s">
        <v>137</v>
      </c>
      <c r="BK168" s="136">
        <f>SUM($BK$169:$BK$206)</f>
        <v>0</v>
      </c>
    </row>
    <row r="169" spans="2:65" s="7" customFormat="1" ht="15.75" customHeight="1">
      <c r="B169" s="28"/>
      <c r="C169" s="139" t="s">
        <v>294</v>
      </c>
      <c r="D169" s="139" t="s">
        <v>139</v>
      </c>
      <c r="E169" s="140" t="s">
        <v>848</v>
      </c>
      <c r="F169" s="141" t="s">
        <v>849</v>
      </c>
      <c r="G169" s="142" t="s">
        <v>173</v>
      </c>
      <c r="H169" s="143">
        <v>6</v>
      </c>
      <c r="I169" s="144"/>
      <c r="J169" s="145">
        <f>ROUND($I$169*$H$169,2)</f>
        <v>0</v>
      </c>
      <c r="K169" s="141" t="s">
        <v>142</v>
      </c>
      <c r="L169" s="28"/>
      <c r="M169" s="146"/>
      <c r="N169" s="147" t="s">
        <v>45</v>
      </c>
      <c r="Q169" s="148">
        <v>0</v>
      </c>
      <c r="R169" s="148">
        <f>$Q$169*$H$169</f>
        <v>0</v>
      </c>
      <c r="S169" s="148">
        <v>0</v>
      </c>
      <c r="T169" s="149">
        <f>$S$169*$H$169</f>
        <v>0</v>
      </c>
      <c r="AR169" s="95" t="s">
        <v>143</v>
      </c>
      <c r="AT169" s="95" t="s">
        <v>139</v>
      </c>
      <c r="AU169" s="95" t="s">
        <v>82</v>
      </c>
      <c r="AY169" s="7" t="s">
        <v>137</v>
      </c>
      <c r="BE169" s="150">
        <f>IF($N$169="základní",$J$169,0)</f>
        <v>0</v>
      </c>
      <c r="BF169" s="150">
        <f>IF($N$169="snížená",$J$169,0)</f>
        <v>0</v>
      </c>
      <c r="BG169" s="150">
        <f>IF($N$169="zákl. přenesená",$J$169,0)</f>
        <v>0</v>
      </c>
      <c r="BH169" s="150">
        <f>IF($N$169="sníž. přenesená",$J$169,0)</f>
        <v>0</v>
      </c>
      <c r="BI169" s="150">
        <f>IF($N$169="nulová",$J$169,0)</f>
        <v>0</v>
      </c>
      <c r="BJ169" s="95" t="s">
        <v>22</v>
      </c>
      <c r="BK169" s="150">
        <f>ROUND($I$169*$H$169,2)</f>
        <v>0</v>
      </c>
      <c r="BL169" s="95" t="s">
        <v>143</v>
      </c>
      <c r="BM169" s="95" t="s">
        <v>850</v>
      </c>
    </row>
    <row r="170" spans="2:47" s="7" customFormat="1" ht="27" customHeight="1">
      <c r="B170" s="28"/>
      <c r="D170" s="151" t="s">
        <v>145</v>
      </c>
      <c r="F170" s="152" t="s">
        <v>851</v>
      </c>
      <c r="L170" s="28"/>
      <c r="M170" s="153"/>
      <c r="T170" s="60"/>
      <c r="AT170" s="7" t="s">
        <v>145</v>
      </c>
      <c r="AU170" s="7" t="s">
        <v>82</v>
      </c>
    </row>
    <row r="171" spans="2:51" s="7" customFormat="1" ht="15.75" customHeight="1">
      <c r="B171" s="156"/>
      <c r="D171" s="154" t="s">
        <v>149</v>
      </c>
      <c r="E171" s="157"/>
      <c r="F171" s="158" t="s">
        <v>852</v>
      </c>
      <c r="H171" s="157"/>
      <c r="L171" s="156"/>
      <c r="M171" s="159"/>
      <c r="T171" s="160"/>
      <c r="AT171" s="157" t="s">
        <v>149</v>
      </c>
      <c r="AU171" s="157" t="s">
        <v>82</v>
      </c>
      <c r="AV171" s="157" t="s">
        <v>22</v>
      </c>
      <c r="AW171" s="157" t="s">
        <v>110</v>
      </c>
      <c r="AX171" s="157" t="s">
        <v>74</v>
      </c>
      <c r="AY171" s="157" t="s">
        <v>137</v>
      </c>
    </row>
    <row r="172" spans="2:51" s="7" customFormat="1" ht="15.75" customHeight="1">
      <c r="B172" s="161"/>
      <c r="D172" s="154" t="s">
        <v>149</v>
      </c>
      <c r="E172" s="162"/>
      <c r="F172" s="163" t="s">
        <v>853</v>
      </c>
      <c r="H172" s="164">
        <v>6</v>
      </c>
      <c r="L172" s="161"/>
      <c r="M172" s="165"/>
      <c r="T172" s="166"/>
      <c r="AT172" s="162" t="s">
        <v>149</v>
      </c>
      <c r="AU172" s="162" t="s">
        <v>82</v>
      </c>
      <c r="AV172" s="162" t="s">
        <v>82</v>
      </c>
      <c r="AW172" s="162" t="s">
        <v>110</v>
      </c>
      <c r="AX172" s="162" t="s">
        <v>22</v>
      </c>
      <c r="AY172" s="162" t="s">
        <v>137</v>
      </c>
    </row>
    <row r="173" spans="2:65" s="7" customFormat="1" ht="15.75" customHeight="1">
      <c r="B173" s="28"/>
      <c r="C173" s="173" t="s">
        <v>8</v>
      </c>
      <c r="D173" s="173" t="s">
        <v>302</v>
      </c>
      <c r="E173" s="174" t="s">
        <v>854</v>
      </c>
      <c r="F173" s="175" t="s">
        <v>855</v>
      </c>
      <c r="G173" s="176" t="s">
        <v>160</v>
      </c>
      <c r="H173" s="177">
        <v>1</v>
      </c>
      <c r="I173" s="178"/>
      <c r="J173" s="179">
        <f>ROUND($I$173*$H$173,2)</f>
        <v>0</v>
      </c>
      <c r="K173" s="175" t="s">
        <v>142</v>
      </c>
      <c r="L173" s="180"/>
      <c r="M173" s="181"/>
      <c r="N173" s="182" t="s">
        <v>45</v>
      </c>
      <c r="Q173" s="148">
        <v>0.00582</v>
      </c>
      <c r="R173" s="148">
        <f>$Q$173*$H$173</f>
        <v>0.00582</v>
      </c>
      <c r="S173" s="148">
        <v>0</v>
      </c>
      <c r="T173" s="149">
        <f>$S$173*$H$173</f>
        <v>0</v>
      </c>
      <c r="AR173" s="95" t="s">
        <v>213</v>
      </c>
      <c r="AT173" s="95" t="s">
        <v>302</v>
      </c>
      <c r="AU173" s="95" t="s">
        <v>82</v>
      </c>
      <c r="AY173" s="7" t="s">
        <v>137</v>
      </c>
      <c r="BE173" s="150">
        <f>IF($N$173="základní",$J$173,0)</f>
        <v>0</v>
      </c>
      <c r="BF173" s="150">
        <f>IF($N$173="snížená",$J$173,0)</f>
        <v>0</v>
      </c>
      <c r="BG173" s="150">
        <f>IF($N$173="zákl. přenesená",$J$173,0)</f>
        <v>0</v>
      </c>
      <c r="BH173" s="150">
        <f>IF($N$173="sníž. přenesená",$J$173,0)</f>
        <v>0</v>
      </c>
      <c r="BI173" s="150">
        <f>IF($N$173="nulová",$J$173,0)</f>
        <v>0</v>
      </c>
      <c r="BJ173" s="95" t="s">
        <v>22</v>
      </c>
      <c r="BK173" s="150">
        <f>ROUND($I$173*$H$173,2)</f>
        <v>0</v>
      </c>
      <c r="BL173" s="95" t="s">
        <v>143</v>
      </c>
      <c r="BM173" s="95" t="s">
        <v>856</v>
      </c>
    </row>
    <row r="174" spans="2:47" s="7" customFormat="1" ht="27" customHeight="1">
      <c r="B174" s="28"/>
      <c r="D174" s="151" t="s">
        <v>145</v>
      </c>
      <c r="F174" s="152" t="s">
        <v>857</v>
      </c>
      <c r="L174" s="28"/>
      <c r="M174" s="153"/>
      <c r="T174" s="60"/>
      <c r="AT174" s="7" t="s">
        <v>145</v>
      </c>
      <c r="AU174" s="7" t="s">
        <v>82</v>
      </c>
    </row>
    <row r="175" spans="2:47" s="7" customFormat="1" ht="30.75" customHeight="1">
      <c r="B175" s="28"/>
      <c r="D175" s="154" t="s">
        <v>331</v>
      </c>
      <c r="F175" s="155" t="s">
        <v>858</v>
      </c>
      <c r="L175" s="28"/>
      <c r="M175" s="153"/>
      <c r="T175" s="60"/>
      <c r="AT175" s="7" t="s">
        <v>331</v>
      </c>
      <c r="AU175" s="7" t="s">
        <v>82</v>
      </c>
    </row>
    <row r="176" spans="2:51" s="7" customFormat="1" ht="15.75" customHeight="1">
      <c r="B176" s="161"/>
      <c r="D176" s="154" t="s">
        <v>149</v>
      </c>
      <c r="E176" s="162"/>
      <c r="F176" s="163" t="s">
        <v>859</v>
      </c>
      <c r="H176" s="164">
        <v>1</v>
      </c>
      <c r="L176" s="161"/>
      <c r="M176" s="165"/>
      <c r="T176" s="166"/>
      <c r="AT176" s="162" t="s">
        <v>149</v>
      </c>
      <c r="AU176" s="162" t="s">
        <v>82</v>
      </c>
      <c r="AV176" s="162" t="s">
        <v>82</v>
      </c>
      <c r="AW176" s="162" t="s">
        <v>110</v>
      </c>
      <c r="AX176" s="162" t="s">
        <v>22</v>
      </c>
      <c r="AY176" s="162" t="s">
        <v>137</v>
      </c>
    </row>
    <row r="177" spans="2:65" s="7" customFormat="1" ht="15.75" customHeight="1">
      <c r="B177" s="28"/>
      <c r="C177" s="139" t="s">
        <v>308</v>
      </c>
      <c r="D177" s="139" t="s">
        <v>139</v>
      </c>
      <c r="E177" s="140" t="s">
        <v>860</v>
      </c>
      <c r="F177" s="141" t="s">
        <v>861</v>
      </c>
      <c r="G177" s="142" t="s">
        <v>173</v>
      </c>
      <c r="H177" s="143">
        <v>84</v>
      </c>
      <c r="I177" s="144"/>
      <c r="J177" s="145">
        <f>ROUND($I$177*$H$177,2)</f>
        <v>0</v>
      </c>
      <c r="K177" s="141" t="s">
        <v>142</v>
      </c>
      <c r="L177" s="28"/>
      <c r="M177" s="146"/>
      <c r="N177" s="147" t="s">
        <v>45</v>
      </c>
      <c r="Q177" s="148">
        <v>0</v>
      </c>
      <c r="R177" s="148">
        <f>$Q$177*$H$177</f>
        <v>0</v>
      </c>
      <c r="S177" s="148">
        <v>0</v>
      </c>
      <c r="T177" s="149">
        <f>$S$177*$H$177</f>
        <v>0</v>
      </c>
      <c r="AR177" s="95" t="s">
        <v>143</v>
      </c>
      <c r="AT177" s="95" t="s">
        <v>139</v>
      </c>
      <c r="AU177" s="95" t="s">
        <v>82</v>
      </c>
      <c r="AY177" s="7" t="s">
        <v>137</v>
      </c>
      <c r="BE177" s="150">
        <f>IF($N$177="základní",$J$177,0)</f>
        <v>0</v>
      </c>
      <c r="BF177" s="150">
        <f>IF($N$177="snížená",$J$177,0)</f>
        <v>0</v>
      </c>
      <c r="BG177" s="150">
        <f>IF($N$177="zákl. přenesená",$J$177,0)</f>
        <v>0</v>
      </c>
      <c r="BH177" s="150">
        <f>IF($N$177="sníž. přenesená",$J$177,0)</f>
        <v>0</v>
      </c>
      <c r="BI177" s="150">
        <f>IF($N$177="nulová",$J$177,0)</f>
        <v>0</v>
      </c>
      <c r="BJ177" s="95" t="s">
        <v>22</v>
      </c>
      <c r="BK177" s="150">
        <f>ROUND($I$177*$H$177,2)</f>
        <v>0</v>
      </c>
      <c r="BL177" s="95" t="s">
        <v>143</v>
      </c>
      <c r="BM177" s="95" t="s">
        <v>862</v>
      </c>
    </row>
    <row r="178" spans="2:47" s="7" customFormat="1" ht="27" customHeight="1">
      <c r="B178" s="28"/>
      <c r="D178" s="151" t="s">
        <v>145</v>
      </c>
      <c r="F178" s="152" t="s">
        <v>863</v>
      </c>
      <c r="L178" s="28"/>
      <c r="M178" s="153"/>
      <c r="T178" s="60"/>
      <c r="AT178" s="7" t="s">
        <v>145</v>
      </c>
      <c r="AU178" s="7" t="s">
        <v>82</v>
      </c>
    </row>
    <row r="179" spans="2:51" s="7" customFormat="1" ht="15.75" customHeight="1">
      <c r="B179" s="156"/>
      <c r="D179" s="154" t="s">
        <v>149</v>
      </c>
      <c r="E179" s="157"/>
      <c r="F179" s="158" t="s">
        <v>864</v>
      </c>
      <c r="H179" s="157"/>
      <c r="L179" s="156"/>
      <c r="M179" s="159"/>
      <c r="T179" s="160"/>
      <c r="AT179" s="157" t="s">
        <v>149</v>
      </c>
      <c r="AU179" s="157" t="s">
        <v>82</v>
      </c>
      <c r="AV179" s="157" t="s">
        <v>22</v>
      </c>
      <c r="AW179" s="157" t="s">
        <v>110</v>
      </c>
      <c r="AX179" s="157" t="s">
        <v>74</v>
      </c>
      <c r="AY179" s="157" t="s">
        <v>137</v>
      </c>
    </row>
    <row r="180" spans="2:51" s="7" customFormat="1" ht="15.75" customHeight="1">
      <c r="B180" s="161"/>
      <c r="D180" s="154" t="s">
        <v>149</v>
      </c>
      <c r="E180" s="162"/>
      <c r="F180" s="163" t="s">
        <v>865</v>
      </c>
      <c r="H180" s="164">
        <v>84</v>
      </c>
      <c r="L180" s="161"/>
      <c r="M180" s="165"/>
      <c r="T180" s="166"/>
      <c r="AT180" s="162" t="s">
        <v>149</v>
      </c>
      <c r="AU180" s="162" t="s">
        <v>82</v>
      </c>
      <c r="AV180" s="162" t="s">
        <v>82</v>
      </c>
      <c r="AW180" s="162" t="s">
        <v>110</v>
      </c>
      <c r="AX180" s="162" t="s">
        <v>22</v>
      </c>
      <c r="AY180" s="162" t="s">
        <v>137</v>
      </c>
    </row>
    <row r="181" spans="2:65" s="7" customFormat="1" ht="15.75" customHeight="1">
      <c r="B181" s="28"/>
      <c r="C181" s="173" t="s">
        <v>316</v>
      </c>
      <c r="D181" s="173" t="s">
        <v>302</v>
      </c>
      <c r="E181" s="174" t="s">
        <v>866</v>
      </c>
      <c r="F181" s="175" t="s">
        <v>867</v>
      </c>
      <c r="G181" s="176" t="s">
        <v>160</v>
      </c>
      <c r="H181" s="177">
        <v>14</v>
      </c>
      <c r="I181" s="178"/>
      <c r="J181" s="179">
        <f>ROUND($I$181*$H$181,2)</f>
        <v>0</v>
      </c>
      <c r="K181" s="175" t="s">
        <v>142</v>
      </c>
      <c r="L181" s="180"/>
      <c r="M181" s="181"/>
      <c r="N181" s="182" t="s">
        <v>45</v>
      </c>
      <c r="Q181" s="148">
        <v>0.0112</v>
      </c>
      <c r="R181" s="148">
        <f>$Q$181*$H$181</f>
        <v>0.1568</v>
      </c>
      <c r="S181" s="148">
        <v>0</v>
      </c>
      <c r="T181" s="149">
        <f>$S$181*$H$181</f>
        <v>0</v>
      </c>
      <c r="AR181" s="95" t="s">
        <v>213</v>
      </c>
      <c r="AT181" s="95" t="s">
        <v>302</v>
      </c>
      <c r="AU181" s="95" t="s">
        <v>82</v>
      </c>
      <c r="AY181" s="7" t="s">
        <v>137</v>
      </c>
      <c r="BE181" s="150">
        <f>IF($N$181="základní",$J$181,0)</f>
        <v>0</v>
      </c>
      <c r="BF181" s="150">
        <f>IF($N$181="snížená",$J$181,0)</f>
        <v>0</v>
      </c>
      <c r="BG181" s="150">
        <f>IF($N$181="zákl. přenesená",$J$181,0)</f>
        <v>0</v>
      </c>
      <c r="BH181" s="150">
        <f>IF($N$181="sníž. přenesená",$J$181,0)</f>
        <v>0</v>
      </c>
      <c r="BI181" s="150">
        <f>IF($N$181="nulová",$J$181,0)</f>
        <v>0</v>
      </c>
      <c r="BJ181" s="95" t="s">
        <v>22</v>
      </c>
      <c r="BK181" s="150">
        <f>ROUND($I$181*$H$181,2)</f>
        <v>0</v>
      </c>
      <c r="BL181" s="95" t="s">
        <v>143</v>
      </c>
      <c r="BM181" s="95" t="s">
        <v>868</v>
      </c>
    </row>
    <row r="182" spans="2:47" s="7" customFormat="1" ht="27" customHeight="1">
      <c r="B182" s="28"/>
      <c r="D182" s="151" t="s">
        <v>145</v>
      </c>
      <c r="F182" s="152" t="s">
        <v>869</v>
      </c>
      <c r="L182" s="28"/>
      <c r="M182" s="153"/>
      <c r="T182" s="60"/>
      <c r="AT182" s="7" t="s">
        <v>145</v>
      </c>
      <c r="AU182" s="7" t="s">
        <v>82</v>
      </c>
    </row>
    <row r="183" spans="2:47" s="7" customFormat="1" ht="30.75" customHeight="1">
      <c r="B183" s="28"/>
      <c r="D183" s="154" t="s">
        <v>331</v>
      </c>
      <c r="F183" s="155" t="s">
        <v>870</v>
      </c>
      <c r="L183" s="28"/>
      <c r="M183" s="153"/>
      <c r="T183" s="60"/>
      <c r="AT183" s="7" t="s">
        <v>331</v>
      </c>
      <c r="AU183" s="7" t="s">
        <v>82</v>
      </c>
    </row>
    <row r="184" spans="2:51" s="7" customFormat="1" ht="15.75" customHeight="1">
      <c r="B184" s="161"/>
      <c r="D184" s="154" t="s">
        <v>149</v>
      </c>
      <c r="E184" s="162"/>
      <c r="F184" s="163" t="s">
        <v>871</v>
      </c>
      <c r="H184" s="164">
        <v>14</v>
      </c>
      <c r="L184" s="161"/>
      <c r="M184" s="165"/>
      <c r="T184" s="166"/>
      <c r="AT184" s="162" t="s">
        <v>149</v>
      </c>
      <c r="AU184" s="162" t="s">
        <v>82</v>
      </c>
      <c r="AV184" s="162" t="s">
        <v>82</v>
      </c>
      <c r="AW184" s="162" t="s">
        <v>110</v>
      </c>
      <c r="AX184" s="162" t="s">
        <v>22</v>
      </c>
      <c r="AY184" s="162" t="s">
        <v>137</v>
      </c>
    </row>
    <row r="185" spans="2:65" s="7" customFormat="1" ht="15.75" customHeight="1">
      <c r="B185" s="28"/>
      <c r="C185" s="139" t="s">
        <v>325</v>
      </c>
      <c r="D185" s="139" t="s">
        <v>139</v>
      </c>
      <c r="E185" s="140" t="s">
        <v>872</v>
      </c>
      <c r="F185" s="141" t="s">
        <v>873</v>
      </c>
      <c r="G185" s="142" t="s">
        <v>160</v>
      </c>
      <c r="H185" s="143">
        <v>1</v>
      </c>
      <c r="I185" s="144"/>
      <c r="J185" s="145">
        <f>ROUND($I$185*$H$185,2)</f>
        <v>0</v>
      </c>
      <c r="K185" s="141" t="s">
        <v>142</v>
      </c>
      <c r="L185" s="28"/>
      <c r="M185" s="146"/>
      <c r="N185" s="147" t="s">
        <v>45</v>
      </c>
      <c r="Q185" s="148">
        <v>0</v>
      </c>
      <c r="R185" s="148">
        <f>$Q$185*$H$185</f>
        <v>0</v>
      </c>
      <c r="S185" s="148">
        <v>0</v>
      </c>
      <c r="T185" s="149">
        <f>$S$185*$H$185</f>
        <v>0</v>
      </c>
      <c r="AR185" s="95" t="s">
        <v>143</v>
      </c>
      <c r="AT185" s="95" t="s">
        <v>139</v>
      </c>
      <c r="AU185" s="95" t="s">
        <v>82</v>
      </c>
      <c r="AY185" s="7" t="s">
        <v>137</v>
      </c>
      <c r="BE185" s="150">
        <f>IF($N$185="základní",$J$185,0)</f>
        <v>0</v>
      </c>
      <c r="BF185" s="150">
        <f>IF($N$185="snížená",$J$185,0)</f>
        <v>0</v>
      </c>
      <c r="BG185" s="150">
        <f>IF($N$185="zákl. přenesená",$J$185,0)</f>
        <v>0</v>
      </c>
      <c r="BH185" s="150">
        <f>IF($N$185="sníž. přenesená",$J$185,0)</f>
        <v>0</v>
      </c>
      <c r="BI185" s="150">
        <f>IF($N$185="nulová",$J$185,0)</f>
        <v>0</v>
      </c>
      <c r="BJ185" s="95" t="s">
        <v>22</v>
      </c>
      <c r="BK185" s="150">
        <f>ROUND($I$185*$H$185,2)</f>
        <v>0</v>
      </c>
      <c r="BL185" s="95" t="s">
        <v>143</v>
      </c>
      <c r="BM185" s="95" t="s">
        <v>874</v>
      </c>
    </row>
    <row r="186" spans="2:47" s="7" customFormat="1" ht="27" customHeight="1">
      <c r="B186" s="28"/>
      <c r="D186" s="151" t="s">
        <v>145</v>
      </c>
      <c r="F186" s="152" t="s">
        <v>875</v>
      </c>
      <c r="L186" s="28"/>
      <c r="M186" s="153"/>
      <c r="T186" s="60"/>
      <c r="AT186" s="7" t="s">
        <v>145</v>
      </c>
      <c r="AU186" s="7" t="s">
        <v>82</v>
      </c>
    </row>
    <row r="187" spans="2:51" s="7" customFormat="1" ht="15.75" customHeight="1">
      <c r="B187" s="156"/>
      <c r="D187" s="154" t="s">
        <v>149</v>
      </c>
      <c r="E187" s="157"/>
      <c r="F187" s="158" t="s">
        <v>876</v>
      </c>
      <c r="H187" s="157"/>
      <c r="L187" s="156"/>
      <c r="M187" s="159"/>
      <c r="T187" s="160"/>
      <c r="AT187" s="157" t="s">
        <v>149</v>
      </c>
      <c r="AU187" s="157" t="s">
        <v>82</v>
      </c>
      <c r="AV187" s="157" t="s">
        <v>22</v>
      </c>
      <c r="AW187" s="157" t="s">
        <v>110</v>
      </c>
      <c r="AX187" s="157" t="s">
        <v>74</v>
      </c>
      <c r="AY187" s="157" t="s">
        <v>137</v>
      </c>
    </row>
    <row r="188" spans="2:51" s="7" customFormat="1" ht="15.75" customHeight="1">
      <c r="B188" s="161"/>
      <c r="D188" s="154" t="s">
        <v>149</v>
      </c>
      <c r="E188" s="162"/>
      <c r="F188" s="163" t="s">
        <v>22</v>
      </c>
      <c r="H188" s="164">
        <v>1</v>
      </c>
      <c r="L188" s="161"/>
      <c r="M188" s="165"/>
      <c r="T188" s="166"/>
      <c r="AT188" s="162" t="s">
        <v>149</v>
      </c>
      <c r="AU188" s="162" t="s">
        <v>82</v>
      </c>
      <c r="AV188" s="162" t="s">
        <v>82</v>
      </c>
      <c r="AW188" s="162" t="s">
        <v>110</v>
      </c>
      <c r="AX188" s="162" t="s">
        <v>22</v>
      </c>
      <c r="AY188" s="162" t="s">
        <v>137</v>
      </c>
    </row>
    <row r="189" spans="2:65" s="7" customFormat="1" ht="15.75" customHeight="1">
      <c r="B189" s="28"/>
      <c r="C189" s="173" t="s">
        <v>334</v>
      </c>
      <c r="D189" s="173" t="s">
        <v>302</v>
      </c>
      <c r="E189" s="174" t="s">
        <v>877</v>
      </c>
      <c r="F189" s="175" t="s">
        <v>878</v>
      </c>
      <c r="G189" s="176"/>
      <c r="H189" s="177">
        <v>1</v>
      </c>
      <c r="I189" s="178"/>
      <c r="J189" s="179">
        <f>ROUND($I$189*$H$189,2)</f>
        <v>0</v>
      </c>
      <c r="K189" s="175"/>
      <c r="L189" s="180"/>
      <c r="M189" s="181"/>
      <c r="N189" s="182" t="s">
        <v>45</v>
      </c>
      <c r="Q189" s="148">
        <v>0</v>
      </c>
      <c r="R189" s="148">
        <f>$Q$189*$H$189</f>
        <v>0</v>
      </c>
      <c r="S189" s="148">
        <v>0</v>
      </c>
      <c r="T189" s="149">
        <f>$S$189*$H$189</f>
        <v>0</v>
      </c>
      <c r="AR189" s="95" t="s">
        <v>213</v>
      </c>
      <c r="AT189" s="95" t="s">
        <v>302</v>
      </c>
      <c r="AU189" s="95" t="s">
        <v>82</v>
      </c>
      <c r="AY189" s="7" t="s">
        <v>137</v>
      </c>
      <c r="BE189" s="150">
        <f>IF($N$189="základní",$J$189,0)</f>
        <v>0</v>
      </c>
      <c r="BF189" s="150">
        <f>IF($N$189="snížená",$J$189,0)</f>
        <v>0</v>
      </c>
      <c r="BG189" s="150">
        <f>IF($N$189="zákl. přenesená",$J$189,0)</f>
        <v>0</v>
      </c>
      <c r="BH189" s="150">
        <f>IF($N$189="sníž. přenesená",$J$189,0)</f>
        <v>0</v>
      </c>
      <c r="BI189" s="150">
        <f>IF($N$189="nulová",$J$189,0)</f>
        <v>0</v>
      </c>
      <c r="BJ189" s="95" t="s">
        <v>22</v>
      </c>
      <c r="BK189" s="150">
        <f>ROUND($I$189*$H$189,2)</f>
        <v>0</v>
      </c>
      <c r="BL189" s="95" t="s">
        <v>143</v>
      </c>
      <c r="BM189" s="95" t="s">
        <v>879</v>
      </c>
    </row>
    <row r="190" spans="2:47" s="7" customFormat="1" ht="16.5" customHeight="1">
      <c r="B190" s="28"/>
      <c r="D190" s="151" t="s">
        <v>145</v>
      </c>
      <c r="F190" s="152" t="s">
        <v>880</v>
      </c>
      <c r="L190" s="28"/>
      <c r="M190" s="153"/>
      <c r="T190" s="60"/>
      <c r="AT190" s="7" t="s">
        <v>145</v>
      </c>
      <c r="AU190" s="7" t="s">
        <v>82</v>
      </c>
    </row>
    <row r="191" spans="2:51" s="7" customFormat="1" ht="15.75" customHeight="1">
      <c r="B191" s="161"/>
      <c r="D191" s="154" t="s">
        <v>149</v>
      </c>
      <c r="E191" s="162"/>
      <c r="F191" s="163" t="s">
        <v>22</v>
      </c>
      <c r="H191" s="164">
        <v>1</v>
      </c>
      <c r="L191" s="161"/>
      <c r="M191" s="165"/>
      <c r="T191" s="166"/>
      <c r="AT191" s="162" t="s">
        <v>149</v>
      </c>
      <c r="AU191" s="162" t="s">
        <v>82</v>
      </c>
      <c r="AV191" s="162" t="s">
        <v>82</v>
      </c>
      <c r="AW191" s="162" t="s">
        <v>110</v>
      </c>
      <c r="AX191" s="162" t="s">
        <v>22</v>
      </c>
      <c r="AY191" s="162" t="s">
        <v>137</v>
      </c>
    </row>
    <row r="192" spans="2:65" s="7" customFormat="1" ht="15.75" customHeight="1">
      <c r="B192" s="28"/>
      <c r="C192" s="139" t="s">
        <v>342</v>
      </c>
      <c r="D192" s="139" t="s">
        <v>139</v>
      </c>
      <c r="E192" s="140" t="s">
        <v>881</v>
      </c>
      <c r="F192" s="141" t="s">
        <v>882</v>
      </c>
      <c r="G192" s="142" t="s">
        <v>160</v>
      </c>
      <c r="H192" s="143">
        <v>2</v>
      </c>
      <c r="I192" s="144"/>
      <c r="J192" s="145">
        <f>ROUND($I$192*$H$192,2)</f>
        <v>0</v>
      </c>
      <c r="K192" s="141" t="s">
        <v>142</v>
      </c>
      <c r="L192" s="28"/>
      <c r="M192" s="146"/>
      <c r="N192" s="147" t="s">
        <v>45</v>
      </c>
      <c r="Q192" s="148">
        <v>0.07526</v>
      </c>
      <c r="R192" s="148">
        <f>$Q$192*$H$192</f>
        <v>0.15052</v>
      </c>
      <c r="S192" s="148">
        <v>0</v>
      </c>
      <c r="T192" s="149">
        <f>$S$192*$H$192</f>
        <v>0</v>
      </c>
      <c r="AR192" s="95" t="s">
        <v>143</v>
      </c>
      <c r="AT192" s="95" t="s">
        <v>139</v>
      </c>
      <c r="AU192" s="95" t="s">
        <v>82</v>
      </c>
      <c r="AY192" s="7" t="s">
        <v>137</v>
      </c>
      <c r="BE192" s="150">
        <f>IF($N$192="základní",$J$192,0)</f>
        <v>0</v>
      </c>
      <c r="BF192" s="150">
        <f>IF($N$192="snížená",$J$192,0)</f>
        <v>0</v>
      </c>
      <c r="BG192" s="150">
        <f>IF($N$192="zákl. přenesená",$J$192,0)</f>
        <v>0</v>
      </c>
      <c r="BH192" s="150">
        <f>IF($N$192="sníž. přenesená",$J$192,0)</f>
        <v>0</v>
      </c>
      <c r="BI192" s="150">
        <f>IF($N$192="nulová",$J$192,0)</f>
        <v>0</v>
      </c>
      <c r="BJ192" s="95" t="s">
        <v>22</v>
      </c>
      <c r="BK192" s="150">
        <f>ROUND($I$192*$H$192,2)</f>
        <v>0</v>
      </c>
      <c r="BL192" s="95" t="s">
        <v>143</v>
      </c>
      <c r="BM192" s="95" t="s">
        <v>883</v>
      </c>
    </row>
    <row r="193" spans="2:47" s="7" customFormat="1" ht="16.5" customHeight="1">
      <c r="B193" s="28"/>
      <c r="D193" s="151" t="s">
        <v>145</v>
      </c>
      <c r="F193" s="152" t="s">
        <v>884</v>
      </c>
      <c r="L193" s="28"/>
      <c r="M193" s="153"/>
      <c r="T193" s="60"/>
      <c r="AT193" s="7" t="s">
        <v>145</v>
      </c>
      <c r="AU193" s="7" t="s">
        <v>82</v>
      </c>
    </row>
    <row r="194" spans="2:47" s="7" customFormat="1" ht="30.75" customHeight="1">
      <c r="B194" s="28"/>
      <c r="D194" s="154" t="s">
        <v>331</v>
      </c>
      <c r="F194" s="155" t="s">
        <v>885</v>
      </c>
      <c r="L194" s="28"/>
      <c r="M194" s="153"/>
      <c r="T194" s="60"/>
      <c r="AT194" s="7" t="s">
        <v>331</v>
      </c>
      <c r="AU194" s="7" t="s">
        <v>82</v>
      </c>
    </row>
    <row r="195" spans="2:51" s="7" customFormat="1" ht="15.75" customHeight="1">
      <c r="B195" s="156"/>
      <c r="D195" s="154" t="s">
        <v>149</v>
      </c>
      <c r="E195" s="157"/>
      <c r="F195" s="158" t="s">
        <v>886</v>
      </c>
      <c r="H195" s="157"/>
      <c r="L195" s="156"/>
      <c r="M195" s="159"/>
      <c r="T195" s="160"/>
      <c r="AT195" s="157" t="s">
        <v>149</v>
      </c>
      <c r="AU195" s="157" t="s">
        <v>82</v>
      </c>
      <c r="AV195" s="157" t="s">
        <v>22</v>
      </c>
      <c r="AW195" s="157" t="s">
        <v>110</v>
      </c>
      <c r="AX195" s="157" t="s">
        <v>74</v>
      </c>
      <c r="AY195" s="157" t="s">
        <v>137</v>
      </c>
    </row>
    <row r="196" spans="2:51" s="7" customFormat="1" ht="15.75" customHeight="1">
      <c r="B196" s="161"/>
      <c r="D196" s="154" t="s">
        <v>149</v>
      </c>
      <c r="E196" s="162"/>
      <c r="F196" s="163" t="s">
        <v>82</v>
      </c>
      <c r="H196" s="164">
        <v>2</v>
      </c>
      <c r="L196" s="161"/>
      <c r="M196" s="165"/>
      <c r="T196" s="166"/>
      <c r="AT196" s="162" t="s">
        <v>149</v>
      </c>
      <c r="AU196" s="162" t="s">
        <v>82</v>
      </c>
      <c r="AV196" s="162" t="s">
        <v>82</v>
      </c>
      <c r="AW196" s="162" t="s">
        <v>110</v>
      </c>
      <c r="AX196" s="162" t="s">
        <v>22</v>
      </c>
      <c r="AY196" s="162" t="s">
        <v>137</v>
      </c>
    </row>
    <row r="197" spans="2:65" s="7" customFormat="1" ht="15.75" customHeight="1">
      <c r="B197" s="28"/>
      <c r="C197" s="139" t="s">
        <v>351</v>
      </c>
      <c r="D197" s="139" t="s">
        <v>139</v>
      </c>
      <c r="E197" s="140" t="s">
        <v>887</v>
      </c>
      <c r="F197" s="141" t="s">
        <v>888</v>
      </c>
      <c r="G197" s="142" t="s">
        <v>160</v>
      </c>
      <c r="H197" s="143">
        <v>5</v>
      </c>
      <c r="I197" s="144"/>
      <c r="J197" s="145">
        <f>ROUND($I$197*$H$197,2)</f>
        <v>0</v>
      </c>
      <c r="K197" s="141"/>
      <c r="L197" s="28"/>
      <c r="M197" s="146"/>
      <c r="N197" s="147" t="s">
        <v>45</v>
      </c>
      <c r="Q197" s="148">
        <v>0</v>
      </c>
      <c r="R197" s="148">
        <f>$Q$197*$H$197</f>
        <v>0</v>
      </c>
      <c r="S197" s="148">
        <v>0</v>
      </c>
      <c r="T197" s="149">
        <f>$S$197*$H$197</f>
        <v>0</v>
      </c>
      <c r="AR197" s="95" t="s">
        <v>143</v>
      </c>
      <c r="AT197" s="95" t="s">
        <v>139</v>
      </c>
      <c r="AU197" s="95" t="s">
        <v>82</v>
      </c>
      <c r="AY197" s="7" t="s">
        <v>137</v>
      </c>
      <c r="BE197" s="150">
        <f>IF($N$197="základní",$J$197,0)</f>
        <v>0</v>
      </c>
      <c r="BF197" s="150">
        <f>IF($N$197="snížená",$J$197,0)</f>
        <v>0</v>
      </c>
      <c r="BG197" s="150">
        <f>IF($N$197="zákl. přenesená",$J$197,0)</f>
        <v>0</v>
      </c>
      <c r="BH197" s="150">
        <f>IF($N$197="sníž. přenesená",$J$197,0)</f>
        <v>0</v>
      </c>
      <c r="BI197" s="150">
        <f>IF($N$197="nulová",$J$197,0)</f>
        <v>0</v>
      </c>
      <c r="BJ197" s="95" t="s">
        <v>22</v>
      </c>
      <c r="BK197" s="150">
        <f>ROUND($I$197*$H$197,2)</f>
        <v>0</v>
      </c>
      <c r="BL197" s="95" t="s">
        <v>143</v>
      </c>
      <c r="BM197" s="95" t="s">
        <v>889</v>
      </c>
    </row>
    <row r="198" spans="2:47" s="7" customFormat="1" ht="16.5" customHeight="1">
      <c r="B198" s="28"/>
      <c r="D198" s="151" t="s">
        <v>145</v>
      </c>
      <c r="F198" s="152" t="s">
        <v>890</v>
      </c>
      <c r="L198" s="28"/>
      <c r="M198" s="153"/>
      <c r="T198" s="60"/>
      <c r="AT198" s="7" t="s">
        <v>145</v>
      </c>
      <c r="AU198" s="7" t="s">
        <v>82</v>
      </c>
    </row>
    <row r="199" spans="2:51" s="7" customFormat="1" ht="15.75" customHeight="1">
      <c r="B199" s="156"/>
      <c r="D199" s="154" t="s">
        <v>149</v>
      </c>
      <c r="E199" s="157"/>
      <c r="F199" s="158" t="s">
        <v>891</v>
      </c>
      <c r="H199" s="157"/>
      <c r="L199" s="156"/>
      <c r="M199" s="159"/>
      <c r="T199" s="160"/>
      <c r="AT199" s="157" t="s">
        <v>149</v>
      </c>
      <c r="AU199" s="157" t="s">
        <v>82</v>
      </c>
      <c r="AV199" s="157" t="s">
        <v>22</v>
      </c>
      <c r="AW199" s="157" t="s">
        <v>110</v>
      </c>
      <c r="AX199" s="157" t="s">
        <v>74</v>
      </c>
      <c r="AY199" s="157" t="s">
        <v>137</v>
      </c>
    </row>
    <row r="200" spans="2:51" s="7" customFormat="1" ht="15.75" customHeight="1">
      <c r="B200" s="161"/>
      <c r="D200" s="154" t="s">
        <v>149</v>
      </c>
      <c r="E200" s="162"/>
      <c r="F200" s="163" t="s">
        <v>170</v>
      </c>
      <c r="H200" s="164">
        <v>5</v>
      </c>
      <c r="L200" s="161"/>
      <c r="M200" s="165"/>
      <c r="T200" s="166"/>
      <c r="AT200" s="162" t="s">
        <v>149</v>
      </c>
      <c r="AU200" s="162" t="s">
        <v>82</v>
      </c>
      <c r="AV200" s="162" t="s">
        <v>82</v>
      </c>
      <c r="AW200" s="162" t="s">
        <v>110</v>
      </c>
      <c r="AX200" s="162" t="s">
        <v>22</v>
      </c>
      <c r="AY200" s="162" t="s">
        <v>137</v>
      </c>
    </row>
    <row r="201" spans="2:65" s="7" customFormat="1" ht="15.75" customHeight="1">
      <c r="B201" s="28"/>
      <c r="C201" s="173" t="s">
        <v>358</v>
      </c>
      <c r="D201" s="173" t="s">
        <v>302</v>
      </c>
      <c r="E201" s="174" t="s">
        <v>892</v>
      </c>
      <c r="F201" s="175" t="s">
        <v>893</v>
      </c>
      <c r="G201" s="176" t="s">
        <v>160</v>
      </c>
      <c r="H201" s="177">
        <v>5</v>
      </c>
      <c r="I201" s="178"/>
      <c r="J201" s="179">
        <f>ROUND($I$201*$H$201,2)</f>
        <v>0</v>
      </c>
      <c r="K201" s="175"/>
      <c r="L201" s="180"/>
      <c r="M201" s="181"/>
      <c r="N201" s="182" t="s">
        <v>45</v>
      </c>
      <c r="Q201" s="148">
        <v>0</v>
      </c>
      <c r="R201" s="148">
        <f>$Q$201*$H$201</f>
        <v>0</v>
      </c>
      <c r="S201" s="148">
        <v>0</v>
      </c>
      <c r="T201" s="149">
        <f>$S$201*$H$201</f>
        <v>0</v>
      </c>
      <c r="AR201" s="95" t="s">
        <v>213</v>
      </c>
      <c r="AT201" s="95" t="s">
        <v>302</v>
      </c>
      <c r="AU201" s="95" t="s">
        <v>82</v>
      </c>
      <c r="AY201" s="7" t="s">
        <v>137</v>
      </c>
      <c r="BE201" s="150">
        <f>IF($N$201="základní",$J$201,0)</f>
        <v>0</v>
      </c>
      <c r="BF201" s="150">
        <f>IF($N$201="snížená",$J$201,0)</f>
        <v>0</v>
      </c>
      <c r="BG201" s="150">
        <f>IF($N$201="zákl. přenesená",$J$201,0)</f>
        <v>0</v>
      </c>
      <c r="BH201" s="150">
        <f>IF($N$201="sníž. přenesená",$J$201,0)</f>
        <v>0</v>
      </c>
      <c r="BI201" s="150">
        <f>IF($N$201="nulová",$J$201,0)</f>
        <v>0</v>
      </c>
      <c r="BJ201" s="95" t="s">
        <v>22</v>
      </c>
      <c r="BK201" s="150">
        <f>ROUND($I$201*$H$201,2)</f>
        <v>0</v>
      </c>
      <c r="BL201" s="95" t="s">
        <v>143</v>
      </c>
      <c r="BM201" s="95" t="s">
        <v>894</v>
      </c>
    </row>
    <row r="202" spans="2:47" s="7" customFormat="1" ht="27" customHeight="1">
      <c r="B202" s="28"/>
      <c r="D202" s="151" t="s">
        <v>145</v>
      </c>
      <c r="F202" s="152" t="s">
        <v>895</v>
      </c>
      <c r="L202" s="28"/>
      <c r="M202" s="153"/>
      <c r="T202" s="60"/>
      <c r="AT202" s="7" t="s">
        <v>145</v>
      </c>
      <c r="AU202" s="7" t="s">
        <v>82</v>
      </c>
    </row>
    <row r="203" spans="2:51" s="7" customFormat="1" ht="15.75" customHeight="1">
      <c r="B203" s="161"/>
      <c r="D203" s="154" t="s">
        <v>149</v>
      </c>
      <c r="E203" s="162"/>
      <c r="F203" s="163" t="s">
        <v>170</v>
      </c>
      <c r="H203" s="164">
        <v>5</v>
      </c>
      <c r="L203" s="161"/>
      <c r="M203" s="165"/>
      <c r="T203" s="166"/>
      <c r="AT203" s="162" t="s">
        <v>149</v>
      </c>
      <c r="AU203" s="162" t="s">
        <v>82</v>
      </c>
      <c r="AV203" s="162" t="s">
        <v>82</v>
      </c>
      <c r="AW203" s="162" t="s">
        <v>110</v>
      </c>
      <c r="AX203" s="162" t="s">
        <v>22</v>
      </c>
      <c r="AY203" s="162" t="s">
        <v>137</v>
      </c>
    </row>
    <row r="204" spans="2:65" s="7" customFormat="1" ht="15.75" customHeight="1">
      <c r="B204" s="28"/>
      <c r="C204" s="139" t="s">
        <v>367</v>
      </c>
      <c r="D204" s="139" t="s">
        <v>139</v>
      </c>
      <c r="E204" s="140" t="s">
        <v>896</v>
      </c>
      <c r="F204" s="141" t="s">
        <v>897</v>
      </c>
      <c r="G204" s="142" t="s">
        <v>160</v>
      </c>
      <c r="H204" s="143">
        <v>1</v>
      </c>
      <c r="I204" s="144"/>
      <c r="J204" s="145">
        <f>ROUND($I$204*$H$204,2)</f>
        <v>0</v>
      </c>
      <c r="K204" s="141"/>
      <c r="L204" s="28"/>
      <c r="M204" s="146"/>
      <c r="N204" s="147" t="s">
        <v>45</v>
      </c>
      <c r="Q204" s="148">
        <v>0</v>
      </c>
      <c r="R204" s="148">
        <f>$Q$204*$H$204</f>
        <v>0</v>
      </c>
      <c r="S204" s="148">
        <v>0</v>
      </c>
      <c r="T204" s="149">
        <f>$S$204*$H$204</f>
        <v>0</v>
      </c>
      <c r="AR204" s="95" t="s">
        <v>143</v>
      </c>
      <c r="AT204" s="95" t="s">
        <v>139</v>
      </c>
      <c r="AU204" s="95" t="s">
        <v>82</v>
      </c>
      <c r="AY204" s="7" t="s">
        <v>137</v>
      </c>
      <c r="BE204" s="150">
        <f>IF($N$204="základní",$J$204,0)</f>
        <v>0</v>
      </c>
      <c r="BF204" s="150">
        <f>IF($N$204="snížená",$J$204,0)</f>
        <v>0</v>
      </c>
      <c r="BG204" s="150">
        <f>IF($N$204="zákl. přenesená",$J$204,0)</f>
        <v>0</v>
      </c>
      <c r="BH204" s="150">
        <f>IF($N$204="sníž. přenesená",$J$204,0)</f>
        <v>0</v>
      </c>
      <c r="BI204" s="150">
        <f>IF($N$204="nulová",$J$204,0)</f>
        <v>0</v>
      </c>
      <c r="BJ204" s="95" t="s">
        <v>22</v>
      </c>
      <c r="BK204" s="150">
        <f>ROUND($I$204*$H$204,2)</f>
        <v>0</v>
      </c>
      <c r="BL204" s="95" t="s">
        <v>143</v>
      </c>
      <c r="BM204" s="95" t="s">
        <v>898</v>
      </c>
    </row>
    <row r="205" spans="2:47" s="7" customFormat="1" ht="16.5" customHeight="1">
      <c r="B205" s="28"/>
      <c r="D205" s="151" t="s">
        <v>145</v>
      </c>
      <c r="F205" s="152" t="s">
        <v>899</v>
      </c>
      <c r="L205" s="28"/>
      <c r="M205" s="153"/>
      <c r="T205" s="60"/>
      <c r="AT205" s="7" t="s">
        <v>145</v>
      </c>
      <c r="AU205" s="7" t="s">
        <v>82</v>
      </c>
    </row>
    <row r="206" spans="2:51" s="7" customFormat="1" ht="15.75" customHeight="1">
      <c r="B206" s="161"/>
      <c r="D206" s="154" t="s">
        <v>149</v>
      </c>
      <c r="E206" s="162"/>
      <c r="F206" s="163" t="s">
        <v>22</v>
      </c>
      <c r="H206" s="164">
        <v>1</v>
      </c>
      <c r="L206" s="161"/>
      <c r="M206" s="165"/>
      <c r="T206" s="166"/>
      <c r="AT206" s="162" t="s">
        <v>149</v>
      </c>
      <c r="AU206" s="162" t="s">
        <v>82</v>
      </c>
      <c r="AV206" s="162" t="s">
        <v>82</v>
      </c>
      <c r="AW206" s="162" t="s">
        <v>110</v>
      </c>
      <c r="AX206" s="162" t="s">
        <v>22</v>
      </c>
      <c r="AY206" s="162" t="s">
        <v>137</v>
      </c>
    </row>
    <row r="207" spans="2:63" s="128" customFormat="1" ht="30.75" customHeight="1">
      <c r="B207" s="129"/>
      <c r="D207" s="130" t="s">
        <v>73</v>
      </c>
      <c r="E207" s="137" t="s">
        <v>220</v>
      </c>
      <c r="F207" s="137" t="s">
        <v>526</v>
      </c>
      <c r="J207" s="138">
        <f>$BK$207</f>
        <v>0</v>
      </c>
      <c r="L207" s="129"/>
      <c r="M207" s="133"/>
      <c r="P207" s="134">
        <f>SUM($P$208:$P$211)</f>
        <v>0</v>
      </c>
      <c r="R207" s="134">
        <f>SUM($R$208:$R$211)</f>
        <v>0</v>
      </c>
      <c r="T207" s="135">
        <f>SUM($T$208:$T$211)</f>
        <v>0</v>
      </c>
      <c r="AR207" s="130" t="s">
        <v>22</v>
      </c>
      <c r="AT207" s="130" t="s">
        <v>73</v>
      </c>
      <c r="AU207" s="130" t="s">
        <v>22</v>
      </c>
      <c r="AY207" s="130" t="s">
        <v>137</v>
      </c>
      <c r="BK207" s="136">
        <f>SUM($BK$208:$BK$211)</f>
        <v>0</v>
      </c>
    </row>
    <row r="208" spans="2:65" s="7" customFormat="1" ht="15.75" customHeight="1">
      <c r="B208" s="28"/>
      <c r="C208" s="139" t="s">
        <v>373</v>
      </c>
      <c r="D208" s="139" t="s">
        <v>139</v>
      </c>
      <c r="E208" s="140" t="s">
        <v>618</v>
      </c>
      <c r="F208" s="141" t="s">
        <v>619</v>
      </c>
      <c r="G208" s="142" t="s">
        <v>173</v>
      </c>
      <c r="H208" s="143">
        <v>18</v>
      </c>
      <c r="I208" s="144"/>
      <c r="J208" s="145">
        <f>ROUND($I$208*$H$208,2)</f>
        <v>0</v>
      </c>
      <c r="K208" s="141" t="s">
        <v>142</v>
      </c>
      <c r="L208" s="28"/>
      <c r="M208" s="146"/>
      <c r="N208" s="147" t="s">
        <v>45</v>
      </c>
      <c r="Q208" s="148">
        <v>0</v>
      </c>
      <c r="R208" s="148">
        <f>$Q$208*$H$208</f>
        <v>0</v>
      </c>
      <c r="S208" s="148">
        <v>0</v>
      </c>
      <c r="T208" s="149">
        <f>$S$208*$H$208</f>
        <v>0</v>
      </c>
      <c r="AR208" s="95" t="s">
        <v>143</v>
      </c>
      <c r="AT208" s="95" t="s">
        <v>139</v>
      </c>
      <c r="AU208" s="95" t="s">
        <v>82</v>
      </c>
      <c r="AY208" s="7" t="s">
        <v>137</v>
      </c>
      <c r="BE208" s="150">
        <f>IF($N$208="základní",$J$208,0)</f>
        <v>0</v>
      </c>
      <c r="BF208" s="150">
        <f>IF($N$208="snížená",$J$208,0)</f>
        <v>0</v>
      </c>
      <c r="BG208" s="150">
        <f>IF($N$208="zákl. přenesená",$J$208,0)</f>
        <v>0</v>
      </c>
      <c r="BH208" s="150">
        <f>IF($N$208="sníž. přenesená",$J$208,0)</f>
        <v>0</v>
      </c>
      <c r="BI208" s="150">
        <f>IF($N$208="nulová",$J$208,0)</f>
        <v>0</v>
      </c>
      <c r="BJ208" s="95" t="s">
        <v>22</v>
      </c>
      <c r="BK208" s="150">
        <f>ROUND($I$208*$H$208,2)</f>
        <v>0</v>
      </c>
      <c r="BL208" s="95" t="s">
        <v>143</v>
      </c>
      <c r="BM208" s="95" t="s">
        <v>900</v>
      </c>
    </row>
    <row r="209" spans="2:47" s="7" customFormat="1" ht="16.5" customHeight="1">
      <c r="B209" s="28"/>
      <c r="D209" s="151" t="s">
        <v>145</v>
      </c>
      <c r="F209" s="152" t="s">
        <v>621</v>
      </c>
      <c r="L209" s="28"/>
      <c r="M209" s="153"/>
      <c r="T209" s="60"/>
      <c r="AT209" s="7" t="s">
        <v>145</v>
      </c>
      <c r="AU209" s="7" t="s">
        <v>82</v>
      </c>
    </row>
    <row r="210" spans="2:51" s="7" customFormat="1" ht="15.75" customHeight="1">
      <c r="B210" s="156"/>
      <c r="D210" s="154" t="s">
        <v>149</v>
      </c>
      <c r="E210" s="157"/>
      <c r="F210" s="158" t="s">
        <v>901</v>
      </c>
      <c r="H210" s="157"/>
      <c r="L210" s="156"/>
      <c r="M210" s="159"/>
      <c r="T210" s="160"/>
      <c r="AT210" s="157" t="s">
        <v>149</v>
      </c>
      <c r="AU210" s="157" t="s">
        <v>82</v>
      </c>
      <c r="AV210" s="157" t="s">
        <v>22</v>
      </c>
      <c r="AW210" s="157" t="s">
        <v>110</v>
      </c>
      <c r="AX210" s="157" t="s">
        <v>74</v>
      </c>
      <c r="AY210" s="157" t="s">
        <v>137</v>
      </c>
    </row>
    <row r="211" spans="2:51" s="7" customFormat="1" ht="15.75" customHeight="1">
      <c r="B211" s="161"/>
      <c r="D211" s="154" t="s">
        <v>149</v>
      </c>
      <c r="E211" s="162"/>
      <c r="F211" s="163" t="s">
        <v>902</v>
      </c>
      <c r="H211" s="164">
        <v>18</v>
      </c>
      <c r="L211" s="161"/>
      <c r="M211" s="165"/>
      <c r="T211" s="166"/>
      <c r="AT211" s="162" t="s">
        <v>149</v>
      </c>
      <c r="AU211" s="162" t="s">
        <v>82</v>
      </c>
      <c r="AV211" s="162" t="s">
        <v>82</v>
      </c>
      <c r="AW211" s="162" t="s">
        <v>110</v>
      </c>
      <c r="AX211" s="162" t="s">
        <v>22</v>
      </c>
      <c r="AY211" s="162" t="s">
        <v>137</v>
      </c>
    </row>
    <row r="212" spans="2:63" s="128" customFormat="1" ht="30.75" customHeight="1">
      <c r="B212" s="129"/>
      <c r="D212" s="130" t="s">
        <v>73</v>
      </c>
      <c r="E212" s="137" t="s">
        <v>903</v>
      </c>
      <c r="F212" s="137" t="s">
        <v>904</v>
      </c>
      <c r="J212" s="138">
        <f>$BK$212</f>
        <v>0</v>
      </c>
      <c r="L212" s="129"/>
      <c r="M212" s="133"/>
      <c r="P212" s="134">
        <f>SUM($P$213:$P$222)</f>
        <v>0</v>
      </c>
      <c r="R212" s="134">
        <f>SUM($R$213:$R$222)</f>
        <v>0</v>
      </c>
      <c r="T212" s="135">
        <f>SUM($T$213:$T$222)</f>
        <v>0</v>
      </c>
      <c r="AR212" s="130" t="s">
        <v>22</v>
      </c>
      <c r="AT212" s="130" t="s">
        <v>73</v>
      </c>
      <c r="AU212" s="130" t="s">
        <v>22</v>
      </c>
      <c r="AY212" s="130" t="s">
        <v>137</v>
      </c>
      <c r="BK212" s="136">
        <f>SUM($BK$213:$BK$222)</f>
        <v>0</v>
      </c>
    </row>
    <row r="213" spans="2:65" s="7" customFormat="1" ht="15.75" customHeight="1">
      <c r="B213" s="28"/>
      <c r="C213" s="139" t="s">
        <v>382</v>
      </c>
      <c r="D213" s="139" t="s">
        <v>139</v>
      </c>
      <c r="E213" s="140" t="s">
        <v>905</v>
      </c>
      <c r="F213" s="141" t="s">
        <v>906</v>
      </c>
      <c r="G213" s="142" t="s">
        <v>290</v>
      </c>
      <c r="H213" s="143">
        <v>0.662</v>
      </c>
      <c r="I213" s="144"/>
      <c r="J213" s="145">
        <f>ROUND($I$213*$H$213,2)</f>
        <v>0</v>
      </c>
      <c r="K213" s="141" t="s">
        <v>142</v>
      </c>
      <c r="L213" s="28"/>
      <c r="M213" s="146"/>
      <c r="N213" s="147" t="s">
        <v>45</v>
      </c>
      <c r="Q213" s="148">
        <v>0</v>
      </c>
      <c r="R213" s="148">
        <f>$Q$213*$H$213</f>
        <v>0</v>
      </c>
      <c r="S213" s="148">
        <v>0</v>
      </c>
      <c r="T213" s="149">
        <f>$S$213*$H$213</f>
        <v>0</v>
      </c>
      <c r="AR213" s="95" t="s">
        <v>143</v>
      </c>
      <c r="AT213" s="95" t="s">
        <v>139</v>
      </c>
      <c r="AU213" s="95" t="s">
        <v>82</v>
      </c>
      <c r="AY213" s="7" t="s">
        <v>137</v>
      </c>
      <c r="BE213" s="150">
        <f>IF($N$213="základní",$J$213,0)</f>
        <v>0</v>
      </c>
      <c r="BF213" s="150">
        <f>IF($N$213="snížená",$J$213,0)</f>
        <v>0</v>
      </c>
      <c r="BG213" s="150">
        <f>IF($N$213="zákl. přenesená",$J$213,0)</f>
        <v>0</v>
      </c>
      <c r="BH213" s="150">
        <f>IF($N$213="sníž. přenesená",$J$213,0)</f>
        <v>0</v>
      </c>
      <c r="BI213" s="150">
        <f>IF($N$213="nulová",$J$213,0)</f>
        <v>0</v>
      </c>
      <c r="BJ213" s="95" t="s">
        <v>22</v>
      </c>
      <c r="BK213" s="150">
        <f>ROUND($I$213*$H$213,2)</f>
        <v>0</v>
      </c>
      <c r="BL213" s="95" t="s">
        <v>143</v>
      </c>
      <c r="BM213" s="95" t="s">
        <v>907</v>
      </c>
    </row>
    <row r="214" spans="2:47" s="7" customFormat="1" ht="16.5" customHeight="1">
      <c r="B214" s="28"/>
      <c r="D214" s="151" t="s">
        <v>145</v>
      </c>
      <c r="F214" s="152" t="s">
        <v>908</v>
      </c>
      <c r="L214" s="28"/>
      <c r="M214" s="153"/>
      <c r="T214" s="60"/>
      <c r="AT214" s="7" t="s">
        <v>145</v>
      </c>
      <c r="AU214" s="7" t="s">
        <v>82</v>
      </c>
    </row>
    <row r="215" spans="2:65" s="7" customFormat="1" ht="15.75" customHeight="1">
      <c r="B215" s="28"/>
      <c r="C215" s="139" t="s">
        <v>392</v>
      </c>
      <c r="D215" s="139" t="s">
        <v>139</v>
      </c>
      <c r="E215" s="140" t="s">
        <v>909</v>
      </c>
      <c r="F215" s="141" t="s">
        <v>910</v>
      </c>
      <c r="G215" s="142" t="s">
        <v>290</v>
      </c>
      <c r="H215" s="143">
        <v>1.986</v>
      </c>
      <c r="I215" s="144"/>
      <c r="J215" s="145">
        <f>ROUND($I$215*$H$215,2)</f>
        <v>0</v>
      </c>
      <c r="K215" s="141" t="s">
        <v>142</v>
      </c>
      <c r="L215" s="28"/>
      <c r="M215" s="146"/>
      <c r="N215" s="147" t="s">
        <v>45</v>
      </c>
      <c r="Q215" s="148">
        <v>0</v>
      </c>
      <c r="R215" s="148">
        <f>$Q$215*$H$215</f>
        <v>0</v>
      </c>
      <c r="S215" s="148">
        <v>0</v>
      </c>
      <c r="T215" s="149">
        <f>$S$215*$H$215</f>
        <v>0</v>
      </c>
      <c r="AR215" s="95" t="s">
        <v>143</v>
      </c>
      <c r="AT215" s="95" t="s">
        <v>139</v>
      </c>
      <c r="AU215" s="95" t="s">
        <v>82</v>
      </c>
      <c r="AY215" s="7" t="s">
        <v>137</v>
      </c>
      <c r="BE215" s="150">
        <f>IF($N$215="základní",$J$215,0)</f>
        <v>0</v>
      </c>
      <c r="BF215" s="150">
        <f>IF($N$215="snížená",$J$215,0)</f>
        <v>0</v>
      </c>
      <c r="BG215" s="150">
        <f>IF($N$215="zákl. přenesená",$J$215,0)</f>
        <v>0</v>
      </c>
      <c r="BH215" s="150">
        <f>IF($N$215="sníž. přenesená",$J$215,0)</f>
        <v>0</v>
      </c>
      <c r="BI215" s="150">
        <f>IF($N$215="nulová",$J$215,0)</f>
        <v>0</v>
      </c>
      <c r="BJ215" s="95" t="s">
        <v>22</v>
      </c>
      <c r="BK215" s="150">
        <f>ROUND($I$215*$H$215,2)</f>
        <v>0</v>
      </c>
      <c r="BL215" s="95" t="s">
        <v>143</v>
      </c>
      <c r="BM215" s="95" t="s">
        <v>911</v>
      </c>
    </row>
    <row r="216" spans="2:47" s="7" customFormat="1" ht="27" customHeight="1">
      <c r="B216" s="28"/>
      <c r="D216" s="151" t="s">
        <v>145</v>
      </c>
      <c r="F216" s="152" t="s">
        <v>912</v>
      </c>
      <c r="L216" s="28"/>
      <c r="M216" s="153"/>
      <c r="T216" s="60"/>
      <c r="AT216" s="7" t="s">
        <v>145</v>
      </c>
      <c r="AU216" s="7" t="s">
        <v>82</v>
      </c>
    </row>
    <row r="217" spans="2:47" s="7" customFormat="1" ht="30.75" customHeight="1">
      <c r="B217" s="28"/>
      <c r="D217" s="154" t="s">
        <v>331</v>
      </c>
      <c r="F217" s="155" t="s">
        <v>913</v>
      </c>
      <c r="L217" s="28"/>
      <c r="M217" s="153"/>
      <c r="T217" s="60"/>
      <c r="AT217" s="7" t="s">
        <v>331</v>
      </c>
      <c r="AU217" s="7" t="s">
        <v>82</v>
      </c>
    </row>
    <row r="218" spans="2:51" s="7" customFormat="1" ht="15.75" customHeight="1">
      <c r="B218" s="161"/>
      <c r="D218" s="154" t="s">
        <v>149</v>
      </c>
      <c r="F218" s="163" t="s">
        <v>914</v>
      </c>
      <c r="H218" s="164">
        <v>1.986</v>
      </c>
      <c r="L218" s="161"/>
      <c r="M218" s="165"/>
      <c r="T218" s="166"/>
      <c r="AT218" s="162" t="s">
        <v>149</v>
      </c>
      <c r="AU218" s="162" t="s">
        <v>82</v>
      </c>
      <c r="AV218" s="162" t="s">
        <v>82</v>
      </c>
      <c r="AW218" s="162" t="s">
        <v>74</v>
      </c>
      <c r="AX218" s="162" t="s">
        <v>22</v>
      </c>
      <c r="AY218" s="162" t="s">
        <v>137</v>
      </c>
    </row>
    <row r="219" spans="2:65" s="7" customFormat="1" ht="15.75" customHeight="1">
      <c r="B219" s="28"/>
      <c r="C219" s="139" t="s">
        <v>398</v>
      </c>
      <c r="D219" s="139" t="s">
        <v>139</v>
      </c>
      <c r="E219" s="140" t="s">
        <v>915</v>
      </c>
      <c r="F219" s="141" t="s">
        <v>916</v>
      </c>
      <c r="G219" s="142" t="s">
        <v>290</v>
      </c>
      <c r="H219" s="143">
        <v>0.662</v>
      </c>
      <c r="I219" s="144"/>
      <c r="J219" s="145">
        <f>ROUND($I$219*$H$219,2)</f>
        <v>0</v>
      </c>
      <c r="K219" s="141" t="s">
        <v>142</v>
      </c>
      <c r="L219" s="28"/>
      <c r="M219" s="146"/>
      <c r="N219" s="147" t="s">
        <v>45</v>
      </c>
      <c r="Q219" s="148">
        <v>0</v>
      </c>
      <c r="R219" s="148">
        <f>$Q$219*$H$219</f>
        <v>0</v>
      </c>
      <c r="S219" s="148">
        <v>0</v>
      </c>
      <c r="T219" s="149">
        <f>$S$219*$H$219</f>
        <v>0</v>
      </c>
      <c r="AR219" s="95" t="s">
        <v>143</v>
      </c>
      <c r="AT219" s="95" t="s">
        <v>139</v>
      </c>
      <c r="AU219" s="95" t="s">
        <v>82</v>
      </c>
      <c r="AY219" s="7" t="s">
        <v>137</v>
      </c>
      <c r="BE219" s="150">
        <f>IF($N$219="základní",$J$219,0)</f>
        <v>0</v>
      </c>
      <c r="BF219" s="150">
        <f>IF($N$219="snížená",$J$219,0)</f>
        <v>0</v>
      </c>
      <c r="BG219" s="150">
        <f>IF($N$219="zákl. přenesená",$J$219,0)</f>
        <v>0</v>
      </c>
      <c r="BH219" s="150">
        <f>IF($N$219="sníž. přenesená",$J$219,0)</f>
        <v>0</v>
      </c>
      <c r="BI219" s="150">
        <f>IF($N$219="nulová",$J$219,0)</f>
        <v>0</v>
      </c>
      <c r="BJ219" s="95" t="s">
        <v>22</v>
      </c>
      <c r="BK219" s="150">
        <f>ROUND($I$219*$H$219,2)</f>
        <v>0</v>
      </c>
      <c r="BL219" s="95" t="s">
        <v>143</v>
      </c>
      <c r="BM219" s="95" t="s">
        <v>917</v>
      </c>
    </row>
    <row r="220" spans="2:47" s="7" customFormat="1" ht="16.5" customHeight="1">
      <c r="B220" s="28"/>
      <c r="D220" s="151" t="s">
        <v>145</v>
      </c>
      <c r="F220" s="152" t="s">
        <v>918</v>
      </c>
      <c r="L220" s="28"/>
      <c r="M220" s="153"/>
      <c r="T220" s="60"/>
      <c r="AT220" s="7" t="s">
        <v>145</v>
      </c>
      <c r="AU220" s="7" t="s">
        <v>82</v>
      </c>
    </row>
    <row r="221" spans="2:65" s="7" customFormat="1" ht="15.75" customHeight="1">
      <c r="B221" s="28"/>
      <c r="C221" s="139" t="s">
        <v>412</v>
      </c>
      <c r="D221" s="139" t="s">
        <v>139</v>
      </c>
      <c r="E221" s="140" t="s">
        <v>919</v>
      </c>
      <c r="F221" s="141" t="s">
        <v>920</v>
      </c>
      <c r="G221" s="142" t="s">
        <v>290</v>
      </c>
      <c r="H221" s="143">
        <v>0.662</v>
      </c>
      <c r="I221" s="144"/>
      <c r="J221" s="145">
        <f>ROUND($I$221*$H$221,2)</f>
        <v>0</v>
      </c>
      <c r="K221" s="141" t="s">
        <v>142</v>
      </c>
      <c r="L221" s="28"/>
      <c r="M221" s="146"/>
      <c r="N221" s="147" t="s">
        <v>45</v>
      </c>
      <c r="Q221" s="148">
        <v>0</v>
      </c>
      <c r="R221" s="148">
        <f>$Q$221*$H$221</f>
        <v>0</v>
      </c>
      <c r="S221" s="148">
        <v>0</v>
      </c>
      <c r="T221" s="149">
        <f>$S$221*$H$221</f>
        <v>0</v>
      </c>
      <c r="AR221" s="95" t="s">
        <v>143</v>
      </c>
      <c r="AT221" s="95" t="s">
        <v>139</v>
      </c>
      <c r="AU221" s="95" t="s">
        <v>82</v>
      </c>
      <c r="AY221" s="7" t="s">
        <v>137</v>
      </c>
      <c r="BE221" s="150">
        <f>IF($N$221="základní",$J$221,0)</f>
        <v>0</v>
      </c>
      <c r="BF221" s="150">
        <f>IF($N$221="snížená",$J$221,0)</f>
        <v>0</v>
      </c>
      <c r="BG221" s="150">
        <f>IF($N$221="zákl. přenesená",$J$221,0)</f>
        <v>0</v>
      </c>
      <c r="BH221" s="150">
        <f>IF($N$221="sníž. přenesená",$J$221,0)</f>
        <v>0</v>
      </c>
      <c r="BI221" s="150">
        <f>IF($N$221="nulová",$J$221,0)</f>
        <v>0</v>
      </c>
      <c r="BJ221" s="95" t="s">
        <v>22</v>
      </c>
      <c r="BK221" s="150">
        <f>ROUND($I$221*$H$221,2)</f>
        <v>0</v>
      </c>
      <c r="BL221" s="95" t="s">
        <v>143</v>
      </c>
      <c r="BM221" s="95" t="s">
        <v>921</v>
      </c>
    </row>
    <row r="222" spans="2:47" s="7" customFormat="1" ht="16.5" customHeight="1">
      <c r="B222" s="28"/>
      <c r="D222" s="151" t="s">
        <v>145</v>
      </c>
      <c r="F222" s="152" t="s">
        <v>922</v>
      </c>
      <c r="L222" s="28"/>
      <c r="M222" s="153"/>
      <c r="T222" s="60"/>
      <c r="AT222" s="7" t="s">
        <v>145</v>
      </c>
      <c r="AU222" s="7" t="s">
        <v>82</v>
      </c>
    </row>
    <row r="223" spans="2:63" s="128" customFormat="1" ht="30.75" customHeight="1">
      <c r="B223" s="129"/>
      <c r="D223" s="130" t="s">
        <v>73</v>
      </c>
      <c r="E223" s="137" t="s">
        <v>691</v>
      </c>
      <c r="F223" s="137" t="s">
        <v>692</v>
      </c>
      <c r="J223" s="138">
        <f>$BK$223</f>
        <v>0</v>
      </c>
      <c r="L223" s="129"/>
      <c r="M223" s="133"/>
      <c r="P223" s="134">
        <f>SUM($P$224:$P$227)</f>
        <v>0</v>
      </c>
      <c r="R223" s="134">
        <f>SUM($R$224:$R$227)</f>
        <v>0</v>
      </c>
      <c r="T223" s="135">
        <f>SUM($T$224:$T$227)</f>
        <v>0</v>
      </c>
      <c r="AR223" s="130" t="s">
        <v>22</v>
      </c>
      <c r="AT223" s="130" t="s">
        <v>73</v>
      </c>
      <c r="AU223" s="130" t="s">
        <v>22</v>
      </c>
      <c r="AY223" s="130" t="s">
        <v>137</v>
      </c>
      <c r="BK223" s="136">
        <f>SUM($BK$224:$BK$227)</f>
        <v>0</v>
      </c>
    </row>
    <row r="224" spans="2:65" s="7" customFormat="1" ht="15.75" customHeight="1">
      <c r="B224" s="28"/>
      <c r="C224" s="139" t="s">
        <v>420</v>
      </c>
      <c r="D224" s="139" t="s">
        <v>139</v>
      </c>
      <c r="E224" s="140" t="s">
        <v>923</v>
      </c>
      <c r="F224" s="141" t="s">
        <v>924</v>
      </c>
      <c r="G224" s="142" t="s">
        <v>290</v>
      </c>
      <c r="H224" s="143">
        <v>4.627</v>
      </c>
      <c r="I224" s="144"/>
      <c r="J224" s="145">
        <f>ROUND($I$224*$H$224,2)</f>
        <v>0</v>
      </c>
      <c r="K224" s="141" t="s">
        <v>142</v>
      </c>
      <c r="L224" s="28"/>
      <c r="M224" s="146"/>
      <c r="N224" s="147" t="s">
        <v>45</v>
      </c>
      <c r="Q224" s="148">
        <v>0</v>
      </c>
      <c r="R224" s="148">
        <f>$Q$224*$H$224</f>
        <v>0</v>
      </c>
      <c r="S224" s="148">
        <v>0</v>
      </c>
      <c r="T224" s="149">
        <f>$S$224*$H$224</f>
        <v>0</v>
      </c>
      <c r="AR224" s="95" t="s">
        <v>143</v>
      </c>
      <c r="AT224" s="95" t="s">
        <v>139</v>
      </c>
      <c r="AU224" s="95" t="s">
        <v>82</v>
      </c>
      <c r="AY224" s="7" t="s">
        <v>137</v>
      </c>
      <c r="BE224" s="150">
        <f>IF($N$224="základní",$J$224,0)</f>
        <v>0</v>
      </c>
      <c r="BF224" s="150">
        <f>IF($N$224="snížená",$J$224,0)</f>
        <v>0</v>
      </c>
      <c r="BG224" s="150">
        <f>IF($N$224="zákl. přenesená",$J$224,0)</f>
        <v>0</v>
      </c>
      <c r="BH224" s="150">
        <f>IF($N$224="sníž. přenesená",$J$224,0)</f>
        <v>0</v>
      </c>
      <c r="BI224" s="150">
        <f>IF($N$224="nulová",$J$224,0)</f>
        <v>0</v>
      </c>
      <c r="BJ224" s="95" t="s">
        <v>22</v>
      </c>
      <c r="BK224" s="150">
        <f>ROUND($I$224*$H$224,2)</f>
        <v>0</v>
      </c>
      <c r="BL224" s="95" t="s">
        <v>143</v>
      </c>
      <c r="BM224" s="95" t="s">
        <v>925</v>
      </c>
    </row>
    <row r="225" spans="2:47" s="7" customFormat="1" ht="27" customHeight="1">
      <c r="B225" s="28"/>
      <c r="D225" s="151" t="s">
        <v>145</v>
      </c>
      <c r="F225" s="152" t="s">
        <v>926</v>
      </c>
      <c r="L225" s="28"/>
      <c r="M225" s="153"/>
      <c r="T225" s="60"/>
      <c r="AT225" s="7" t="s">
        <v>145</v>
      </c>
      <c r="AU225" s="7" t="s">
        <v>82</v>
      </c>
    </row>
    <row r="226" spans="2:65" s="7" customFormat="1" ht="15.75" customHeight="1">
      <c r="B226" s="28"/>
      <c r="C226" s="139" t="s">
        <v>427</v>
      </c>
      <c r="D226" s="139" t="s">
        <v>139</v>
      </c>
      <c r="E226" s="140" t="s">
        <v>927</v>
      </c>
      <c r="F226" s="141" t="s">
        <v>928</v>
      </c>
      <c r="G226" s="142" t="s">
        <v>290</v>
      </c>
      <c r="H226" s="143">
        <v>4.627</v>
      </c>
      <c r="I226" s="144"/>
      <c r="J226" s="145">
        <f>ROUND($I$226*$H$226,2)</f>
        <v>0</v>
      </c>
      <c r="K226" s="141" t="s">
        <v>142</v>
      </c>
      <c r="L226" s="28"/>
      <c r="M226" s="146"/>
      <c r="N226" s="147" t="s">
        <v>45</v>
      </c>
      <c r="Q226" s="148">
        <v>0</v>
      </c>
      <c r="R226" s="148">
        <f>$Q$226*$H$226</f>
        <v>0</v>
      </c>
      <c r="S226" s="148">
        <v>0</v>
      </c>
      <c r="T226" s="149">
        <f>$S$226*$H$226</f>
        <v>0</v>
      </c>
      <c r="AR226" s="95" t="s">
        <v>143</v>
      </c>
      <c r="AT226" s="95" t="s">
        <v>139</v>
      </c>
      <c r="AU226" s="95" t="s">
        <v>82</v>
      </c>
      <c r="AY226" s="7" t="s">
        <v>137</v>
      </c>
      <c r="BE226" s="150">
        <f>IF($N$226="základní",$J$226,0)</f>
        <v>0</v>
      </c>
      <c r="BF226" s="150">
        <f>IF($N$226="snížená",$J$226,0)</f>
        <v>0</v>
      </c>
      <c r="BG226" s="150">
        <f>IF($N$226="zákl. přenesená",$J$226,0)</f>
        <v>0</v>
      </c>
      <c r="BH226" s="150">
        <f>IF($N$226="sníž. přenesená",$J$226,0)</f>
        <v>0</v>
      </c>
      <c r="BI226" s="150">
        <f>IF($N$226="nulová",$J$226,0)</f>
        <v>0</v>
      </c>
      <c r="BJ226" s="95" t="s">
        <v>22</v>
      </c>
      <c r="BK226" s="150">
        <f>ROUND($I$226*$H$226,2)</f>
        <v>0</v>
      </c>
      <c r="BL226" s="95" t="s">
        <v>143</v>
      </c>
      <c r="BM226" s="95" t="s">
        <v>929</v>
      </c>
    </row>
    <row r="227" spans="2:47" s="7" customFormat="1" ht="27" customHeight="1">
      <c r="B227" s="28"/>
      <c r="D227" s="151" t="s">
        <v>145</v>
      </c>
      <c r="F227" s="152" t="s">
        <v>930</v>
      </c>
      <c r="L227" s="28"/>
      <c r="M227" s="186"/>
      <c r="N227" s="187"/>
      <c r="O227" s="187"/>
      <c r="P227" s="187"/>
      <c r="Q227" s="187"/>
      <c r="R227" s="187"/>
      <c r="S227" s="187"/>
      <c r="T227" s="188"/>
      <c r="AT227" s="7" t="s">
        <v>145</v>
      </c>
      <c r="AU227" s="7" t="s">
        <v>82</v>
      </c>
    </row>
    <row r="228" spans="2:12" s="7" customFormat="1" ht="7.5" customHeight="1">
      <c r="B228" s="46"/>
      <c r="C228" s="47"/>
      <c r="D228" s="47"/>
      <c r="E228" s="47"/>
      <c r="F228" s="47"/>
      <c r="G228" s="47"/>
      <c r="H228" s="47"/>
      <c r="I228" s="47"/>
      <c r="J228" s="47"/>
      <c r="K228" s="47"/>
      <c r="L228" s="28"/>
    </row>
  </sheetData>
  <sheetProtection sheet="1"/>
  <mergeCells count="9">
    <mergeCell ref="G1:H1"/>
    <mergeCell ref="L2:V2"/>
    <mergeCell ref="E7:H7"/>
    <mergeCell ref="E9:H9"/>
    <mergeCell ref="E24:H24"/>
    <mergeCell ref="E45:H45"/>
    <mergeCell ref="E47:H47"/>
    <mergeCell ref="E74:H74"/>
    <mergeCell ref="E76:H76"/>
  </mergeCells>
  <printOptions/>
  <pageMargins left="0.5902777777777778" right="0.5902777777777778" top="0.5902777777777778" bottom="0.5902777777777778" header="0.5118055555555555" footer="0.5118055555555555"/>
  <pageSetup fitToHeight="999" fitToWidth="1" horizontalDpi="300" verticalDpi="300" orientation="landscape"/>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2015-05-06T06:58:19Z</dcterms:modified>
  <cp:category/>
  <cp:version/>
  <cp:contentType/>
  <cp:contentStatus/>
  <cp:revision>2</cp:revision>
</cp:coreProperties>
</file>