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'Rozpočet'!$A$2:$AC$87</definedName>
    <definedName name="__MAIN1__">'KrycíList'!$A$1:$O$50</definedName>
    <definedName name="__MvymF__">'Rozpočet'!$A$13:$AC$13</definedName>
    <definedName name="__OobjF__">'Rozpočet'!$A$8:$AC$87</definedName>
    <definedName name="__OoddF__">'Rozpočet'!$A$10:$AC$13</definedName>
    <definedName name="__OradF__">'Rozpočet'!$A$12:$AC$13</definedName>
    <definedName name="Excel_BuiltIn_Print_Titles_2_1">'Rozpočet'!$2:$5</definedName>
    <definedName name="_xlnm.Print_Titles" localSheetId="1">'Rozpočet'!$2:$8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<sst xmlns="http://schemas.openxmlformats.org/spreadsheetml/2006/main" count="728" uniqueCount="266">
  <si>
    <t>%</t>
  </si>
  <si>
    <t>.</t>
  </si>
  <si>
    <t>B</t>
  </si>
  <si>
    <t>O</t>
  </si>
  <si>
    <t>P</t>
  </si>
  <si>
    <t>S</t>
  </si>
  <si>
    <t>U</t>
  </si>
  <si>
    <t>V</t>
  </si>
  <si>
    <t>h</t>
  </si>
  <si>
    <t>m</t>
  </si>
  <si>
    <t>t</t>
  </si>
  <si>
    <t>Ř</t>
  </si>
  <si>
    <t>Mj</t>
  </si>
  <si>
    <t>m2</t>
  </si>
  <si>
    <t>m3</t>
  </si>
  <si>
    <t>001</t>
  </si>
  <si>
    <t>002</t>
  </si>
  <si>
    <t>003</t>
  </si>
  <si>
    <t>004</t>
  </si>
  <si>
    <t>005</t>
  </si>
  <si>
    <t>011</t>
  </si>
  <si>
    <t>013</t>
  </si>
  <si>
    <t>016</t>
  </si>
  <si>
    <t>017</t>
  </si>
  <si>
    <t>018</t>
  </si>
  <si>
    <t>033</t>
  </si>
  <si>
    <t>091</t>
  </si>
  <si>
    <t>096</t>
  </si>
  <si>
    <t>099</t>
  </si>
  <si>
    <t>766</t>
  </si>
  <si>
    <t>767</t>
  </si>
  <si>
    <t>783</t>
  </si>
  <si>
    <t>999</t>
  </si>
  <si>
    <t>HSV</t>
  </si>
  <si>
    <t>HZS</t>
  </si>
  <si>
    <t>MON</t>
  </si>
  <si>
    <t>OST</t>
  </si>
  <si>
    <t>PSV</t>
  </si>
  <si>
    <t>VRN</t>
  </si>
  <si>
    <t>kus</t>
  </si>
  <si>
    <t>.Hdr</t>
  </si>
  <si>
    <t>7675</t>
  </si>
  <si>
    <t>Dne:</t>
  </si>
  <si>
    <t>Druh</t>
  </si>
  <si>
    <t>Mzdy</t>
  </si>
  <si>
    <t>PRIR</t>
  </si>
  <si>
    <t>Prir</t>
  </si>
  <si>
    <t>% Dph</t>
  </si>
  <si>
    <t>1,8*2</t>
  </si>
  <si>
    <t>76755</t>
  </si>
  <si>
    <t>78646</t>
  </si>
  <si>
    <t>Název</t>
  </si>
  <si>
    <t>Oddíl</t>
  </si>
  <si>
    <t>Sazba</t>
  </si>
  <si>
    <t>Daň</t>
  </si>
  <si>
    <t>033456</t>
  </si>
  <si>
    <t xml:space="preserve">1,2*7 </t>
  </si>
  <si>
    <t xml:space="preserve">1,2*8 </t>
  </si>
  <si>
    <t>1,6*16</t>
  </si>
  <si>
    <t>11*1,8</t>
  </si>
  <si>
    <t>30*0,5</t>
  </si>
  <si>
    <t>35,5*2</t>
  </si>
  <si>
    <t>35,5*3</t>
  </si>
  <si>
    <t>44,7*3</t>
  </si>
  <si>
    <t>Celkem</t>
  </si>
  <si>
    <t>Objekt</t>
  </si>
  <si>
    <t>Základ</t>
  </si>
  <si>
    <t>branka</t>
  </si>
  <si>
    <t>soubor</t>
  </si>
  <si>
    <t>1,2*1,7</t>
  </si>
  <si>
    <t>7897465</t>
  </si>
  <si>
    <t>Datum :</t>
  </si>
  <si>
    <t>Dodávka</t>
  </si>
  <si>
    <t>Mzdy/Mj</t>
  </si>
  <si>
    <t>Nhod/Mj</t>
  </si>
  <si>
    <t>sloupky</t>
  </si>
  <si>
    <t>0,447*12</t>
  </si>
  <si>
    <t>1,2*1,15</t>
  </si>
  <si>
    <t>35,5*0,8</t>
  </si>
  <si>
    <t>44,7*0,5</t>
  </si>
  <si>
    <t>Název MJ</t>
  </si>
  <si>
    <t>Razítko:</t>
  </si>
  <si>
    <t>Sazba[%]</t>
  </si>
  <si>
    <t>Soubor :</t>
  </si>
  <si>
    <t>Základna</t>
  </si>
  <si>
    <t>0,447*1,8</t>
  </si>
  <si>
    <t>111201101</t>
  </si>
  <si>
    <t>131203101</t>
  </si>
  <si>
    <t>131203109</t>
  </si>
  <si>
    <t>132102101</t>
  </si>
  <si>
    <t>162201201</t>
  </si>
  <si>
    <t>162701105</t>
  </si>
  <si>
    <t>162701109</t>
  </si>
  <si>
    <t>171201201</t>
  </si>
  <si>
    <t>171201202</t>
  </si>
  <si>
    <t>181102302</t>
  </si>
  <si>
    <t>338171122</t>
  </si>
  <si>
    <t>767911120</t>
  </si>
  <si>
    <t>767911812</t>
  </si>
  <si>
    <t>767912150</t>
  </si>
  <si>
    <t>767912160</t>
  </si>
  <si>
    <t>767914220</t>
  </si>
  <si>
    <t>767914228</t>
  </si>
  <si>
    <t>767914830</t>
  </si>
  <si>
    <t>783201811</t>
  </si>
  <si>
    <t>783221125</t>
  </si>
  <si>
    <t>783401812</t>
  </si>
  <si>
    <t>783401813</t>
  </si>
  <si>
    <t>783425524</t>
  </si>
  <si>
    <t>783425624</t>
  </si>
  <si>
    <t>783621127</t>
  </si>
  <si>
    <t>916331112</t>
  </si>
  <si>
    <t>953961215</t>
  </si>
  <si>
    <t>953965141</t>
  </si>
  <si>
    <t>961044111</t>
  </si>
  <si>
    <t>966003820</t>
  </si>
  <si>
    <t>979081111</t>
  </si>
  <si>
    <t>979081121</t>
  </si>
  <si>
    <t>979082111</t>
  </si>
  <si>
    <t>979082121</t>
  </si>
  <si>
    <t>979402121</t>
  </si>
  <si>
    <t>998767201</t>
  </si>
  <si>
    <t>999281111</t>
  </si>
  <si>
    <t>Faktura :</t>
  </si>
  <si>
    <t>Hm1[t]/Mj</t>
  </si>
  <si>
    <t>Hm2[t]/Mj</t>
  </si>
  <si>
    <t>Sazba DPH</t>
  </si>
  <si>
    <t>Zakázka :</t>
  </si>
  <si>
    <t>Řádek</t>
  </si>
  <si>
    <t>0,46300*12</t>
  </si>
  <si>
    <t>12,5*1,6*2</t>
  </si>
  <si>
    <t>12/06/2012</t>
  </si>
  <si>
    <t>36*0,2*0,3</t>
  </si>
  <si>
    <t>Investor :</t>
  </si>
  <si>
    <t>Náklady/MJ</t>
  </si>
  <si>
    <t>Objednal :</t>
  </si>
  <si>
    <t>Typ oddílu</t>
  </si>
  <si>
    <t>0,355+0,108</t>
  </si>
  <si>
    <t>0,46300*1,8</t>
  </si>
  <si>
    <t>0,9*0,3*0,4</t>
  </si>
  <si>
    <t>Cena
celkem</t>
  </si>
  <si>
    <t>Cena celkem</t>
  </si>
  <si>
    <t>Normohodiny</t>
  </si>
  <si>
    <t>Vypracoval:</t>
  </si>
  <si>
    <t>Zpracoval :</t>
  </si>
  <si>
    <t>presun hmot</t>
  </si>
  <si>
    <t>Část :</t>
  </si>
  <si>
    <t>Částka</t>
  </si>
  <si>
    <t>Montáž</t>
  </si>
  <si>
    <t>nátěry</t>
  </si>
  <si>
    <t>35,5*0,1*0,1</t>
  </si>
  <si>
    <t>44,7*0,1*0,1</t>
  </si>
  <si>
    <t>44,7*0,2*0,3</t>
  </si>
  <si>
    <t>Odsouhlasil:</t>
  </si>
  <si>
    <t>Projektant :</t>
  </si>
  <si>
    <t>Název nákladu</t>
  </si>
  <si>
    <t>Hmoty1[t] za Mj</t>
  </si>
  <si>
    <t>Hmoty2[t] za Mj</t>
  </si>
  <si>
    <t>Ostatní náklady</t>
  </si>
  <si>
    <t xml:space="preserve">sloupky branky </t>
  </si>
  <si>
    <t>sloupy a pilire</t>
  </si>
  <si>
    <t>Přirážky</t>
  </si>
  <si>
    <t>Počet MJ</t>
  </si>
  <si>
    <t>přirážky</t>
  </si>
  <si>
    <t>příčníky</t>
  </si>
  <si>
    <t>sloupky oplocení</t>
  </si>
  <si>
    <t>Dílčí DPH</t>
  </si>
  <si>
    <t>hloubene vykopavky</t>
  </si>
  <si>
    <t>premisteni vykopku</t>
  </si>
  <si>
    <t>konstrukce ze zemin</t>
  </si>
  <si>
    <t>Číslo(SKP)</t>
  </si>
  <si>
    <t>Sazba [Kč]</t>
  </si>
  <si>
    <t>Umístění :</t>
  </si>
  <si>
    <t>pro podhrabovou desku</t>
  </si>
  <si>
    <t>Kurz měny :</t>
  </si>
  <si>
    <t>Množství Mj</t>
  </si>
  <si>
    <t>Popis řádku</t>
  </si>
  <si>
    <t>přesun hmot</t>
  </si>
  <si>
    <t>patka krajního sloupku</t>
  </si>
  <si>
    <t>Celkové ostatní náklady</t>
  </si>
  <si>
    <t>POPLATEK ZA SKLADKU SUT</t>
  </si>
  <si>
    <t>povrchové úpravy terénu</t>
  </si>
  <si>
    <t>1 Kč za 1 Kč</t>
  </si>
  <si>
    <t>Cena vč. DPH</t>
  </si>
  <si>
    <t>Množství [Mj]</t>
  </si>
  <si>
    <t>Poplatek za skladku zeminy</t>
  </si>
  <si>
    <t>kovove stavebni konstrukce</t>
  </si>
  <si>
    <t>kovové stavební konstrukce</t>
  </si>
  <si>
    <t>bourání a demolice konstrukcí</t>
  </si>
  <si>
    <t>Dodatek číslo :</t>
  </si>
  <si>
    <t>Zakázka číslo :</t>
  </si>
  <si>
    <t>Archivní číslo :</t>
  </si>
  <si>
    <t>Rozpočet číslo :</t>
  </si>
  <si>
    <t>kotva do zdiva pro uchycení sloupku</t>
  </si>
  <si>
    <t>Položkový rozpočet</t>
  </si>
  <si>
    <t>Rozpočtové náklady</t>
  </si>
  <si>
    <t>bourání betonového prahu pod oplocením</t>
  </si>
  <si>
    <t>Podhrabová betonová deska tl50/v250 plná</t>
  </si>
  <si>
    <t>Napínací ráčna zelená</t>
  </si>
  <si>
    <t>doplňující konstrukce</t>
  </si>
  <si>
    <t>konstrukce truhlářské</t>
  </si>
  <si>
    <t>Drát 1,5 Zn+Pvc vyvazovací bal. 30bm zelený</t>
  </si>
  <si>
    <t>Drát 3,5 PVC Zn+Pvc napínací bal. 52bm zelený</t>
  </si>
  <si>
    <t>Stavební objekt číslo :</t>
  </si>
  <si>
    <t>Odvoz suti a vybouraných hmot na skládku do 1 km</t>
  </si>
  <si>
    <t>Seznam položek pro oddíl :</t>
  </si>
  <si>
    <t>Uložení sypaniny na skládky</t>
  </si>
  <si>
    <t>Základní rozpočtové náklady</t>
  </si>
  <si>
    <t>vedlejší rozpočtové náklady</t>
  </si>
  <si>
    <t>přípravné a přidružené práce</t>
  </si>
  <si>
    <t>Krycí list [ceny uvedeny v Kč]</t>
  </si>
  <si>
    <t>Účelové měrné jednotky (bez DPH)</t>
  </si>
  <si>
    <t>Bourání základů z betonu prostého</t>
  </si>
  <si>
    <t>Celkové rozpočtové náklady (bezDPH)</t>
  </si>
  <si>
    <t>Dtz a opět zpět Mtz čísel popisných</t>
  </si>
  <si>
    <t>Úprava pláně v zářezech se zhutněním</t>
  </si>
  <si>
    <t>Dtz a opět zpět Mtz poštovní schránky</t>
  </si>
  <si>
    <t>Daň z přidané hodnoty (Rozpočet+Ostatní)</t>
  </si>
  <si>
    <t>příchytky,očka,ostatní spojovací materiál</t>
  </si>
  <si>
    <t>truhlářská oprava dřevěných prvků oplocení</t>
  </si>
  <si>
    <t>Celkové náklady (Rozpočet +Ostatní) vč. DPH</t>
  </si>
  <si>
    <t>Odstranění nátěrů z kovových potrubí do DN 100</t>
  </si>
  <si>
    <t>Odstranění nátěrů z kovových potrubí do DN 150</t>
  </si>
  <si>
    <t>Výměna pletivové výplně branky za nové poplast</t>
  </si>
  <si>
    <t>Kotevní šroub pro chemické kotvy M 20 dl 240 mm</t>
  </si>
  <si>
    <t>Přesun hmot pro opravy a údržbu budov v do 25 m</t>
  </si>
  <si>
    <t>výměna oplocení kolem pozemku MŠ Bruntálská ul.</t>
  </si>
  <si>
    <t>výplň bude pletivo Zn+Pvc zelené průměr drátu 3,1mm</t>
  </si>
  <si>
    <t>Montáž oplocení do 15° sklonu svahu - napínacího drátu</t>
  </si>
  <si>
    <t>Odstranění nátěrů ze zámečnických konstrukcí oškrabáním</t>
  </si>
  <si>
    <t>Demontáž rámového oplocení na ocelové sloupky výšky do 2m</t>
  </si>
  <si>
    <t>Přesun hmot pro zámečnické konstrukce v objektech v do 6 m</t>
  </si>
  <si>
    <t>Odvoz suti a vybouraných hmot na skládku ZKD 1 km přes 1 km</t>
  </si>
  <si>
    <t>Rozebrání oplocení bez příčníků s dřevěnými sloupky z prken</t>
  </si>
  <si>
    <t>Zn+Pvc Poplastované pletivo 150cm zelené průměr drátu 3,1mm</t>
  </si>
  <si>
    <t>Demontáž drátěného pletiva se čtvercovými oky výšky do 2,0 m</t>
  </si>
  <si>
    <t>montáž proběhne přivařením nových dílců na stávající sloupky</t>
  </si>
  <si>
    <t>Sloupek Zn+Pvc TURBOLINEA 200cm /pr. 48mm plastovaný vč zátky</t>
  </si>
  <si>
    <t>Montáž rámového oplocení výšky do 1,5 m ve sklonu svahu přes 15°</t>
  </si>
  <si>
    <t>výměna bočního dřevěného oploceni za nové ocelové rámové-TRASA 4</t>
  </si>
  <si>
    <t>Vodorovné přemístění do 10 m nošením výkopku z horniny tř. 1 až 4</t>
  </si>
  <si>
    <t>výměna ocelového rámového oploceni za nové ocelové rámové-TRASA 3</t>
  </si>
  <si>
    <t>výměna pletiva oploceni zadní vnitřní hranice se sousedem-TRASA 5</t>
  </si>
  <si>
    <t>Hloubení jam ručním nebo pneum nářadím v soudržných horninách tř. 3</t>
  </si>
  <si>
    <t>Vnitrostaveništní vodorovná doprava suti a vybouraných hmot do 10 m</t>
  </si>
  <si>
    <t>Vodorovné přemístění do 10000 m výkopku/sypaniny z horniny tř. 1 až 4</t>
  </si>
  <si>
    <t>Osazování sloupků a vzpěr plotových ocelových v 2,6 m se zabetonováním</t>
  </si>
  <si>
    <t>Osazení zahradního obrubníku betonového do lože z betonu s boční opěrou</t>
  </si>
  <si>
    <t>Vnitrostaveništní vodorovná doprava suti a vybouraných hmot ZKD 5 m přes 10 m</t>
  </si>
  <si>
    <t>Příplatek za lepivost u hloubení jam ručním nebo pneum nářadím v hornině tř. 3</t>
  </si>
  <si>
    <t>nový rám dle původního s novou výplní pletivo Zn+Pvc zelené průměr drátu 3,1mm</t>
  </si>
  <si>
    <t>Nátěry syntetické truhlářských konstrukcí barva dražší matný povrch 2x lakování</t>
  </si>
  <si>
    <t>C:\RozpNz\Data\Kovařík - 177, výměna oplocení kolem pozemku MŠ Bruntálská ul.o32</t>
  </si>
  <si>
    <t>kotva pro zvíšení pevnosti rámu, kotva se provede na střed každého rámu oplocení</t>
  </si>
  <si>
    <t>rámový díl v1.15m oplocení-rám s výplní pletivo Zn+Pvc zelené průměr drátu 3,1mm</t>
  </si>
  <si>
    <t>oprava a nátěr stávajícího dřevěného oplocení směrem do Bruntálské ulice--TRASA 2</t>
  </si>
  <si>
    <t>Hloubení rýh š do 600 mm ručním nebo pneum nářadím v soudržných horninách tř. 1 a 2</t>
  </si>
  <si>
    <t>Kotvy chemickou patronou M 20 hl 170 mm do betonu, ŽB nebo kamene s vyvrtáním otvoru</t>
  </si>
  <si>
    <t>Nátěry syntetické KDK barva dražší matný povrch 2x antikorozní, 1x základní, 2x email</t>
  </si>
  <si>
    <t>oploceni z nového pletiva - výměna za dřevěnou výplň oplocení vnitřní hranice-TRASA 1</t>
  </si>
  <si>
    <t>Montáž oplocení do 15° sklonu svahu - přiháčkování strojového pletiva k napínacímu drátu</t>
  </si>
  <si>
    <t>Montáž oplocení do 15° sklonu svahu, strojové pletivo s napínacími dráty, výšky do 1,6 m</t>
  </si>
  <si>
    <t>Odstranění křovin a stromů průměru kmene do 100 mm i s kořeny z celkové plochy do 1000 m2</t>
  </si>
  <si>
    <t>Příplatek k vodorovnému přemístění výkopku/sypaniny z horniny tř. 1 až 4 ZKD 1000 m přes 10000 m</t>
  </si>
  <si>
    <t>Nátěry syntetické potrubí do DN 100 barva dražší matný povrch 2x antikorozní, 1x základní, 2x email</t>
  </si>
  <si>
    <t>Nátěry syntetické potrubí do DN 150 barva dražší matný povrch 2x antikorozní, 1x základní, 2x email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</si>
</sst>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3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169" fontId="2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9" fontId="6" fillId="2" borderId="0" xfId="0" applyNumberFormat="1" applyFont="1" applyFill="1" applyBorder="1" applyAlignment="1">
      <alignment/>
    </xf>
    <xf numFmtId="171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9" fontId="9" fillId="3" borderId="6" xfId="0" applyNumberFormat="1" applyFont="1" applyFill="1" applyBorder="1" applyAlignment="1">
      <alignment horizontal="center"/>
    </xf>
    <xf numFmtId="169" fontId="22" fillId="3" borderId="6" xfId="0" applyNumberFormat="1" applyFont="1" applyFill="1" applyBorder="1" applyAlignment="1">
      <alignment horizontal="left"/>
    </xf>
    <xf numFmtId="0" fontId="23" fillId="3" borderId="6" xfId="0" applyFont="1" applyFill="1" applyBorder="1" applyAlignment="1">
      <alignment horizontal="center"/>
    </xf>
    <xf numFmtId="171" fontId="24" fillId="3" borderId="6" xfId="0" applyNumberFormat="1" applyFont="1" applyFill="1" applyBorder="1" applyAlignment="1">
      <alignment horizontal="center"/>
    </xf>
    <xf numFmtId="4" fontId="24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9" fontId="12" fillId="2" borderId="8" xfId="0" applyNumberFormat="1" applyFont="1" applyFill="1" applyBorder="1" applyAlignment="1">
      <alignment horizontal="center"/>
    </xf>
    <xf numFmtId="169" fontId="25" fillId="2" borderId="8" xfId="0" applyNumberFormat="1" applyFont="1" applyFill="1" applyBorder="1" applyAlignment="1">
      <alignment/>
    </xf>
    <xf numFmtId="0" fontId="23" fillId="2" borderId="8" xfId="0" applyFont="1" applyFill="1" applyBorder="1" applyAlignment="1">
      <alignment/>
    </xf>
    <xf numFmtId="172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/>
    </xf>
    <xf numFmtId="170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 vertical="top"/>
    </xf>
    <xf numFmtId="0" fontId="26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vertical="top" wrapText="1"/>
    </xf>
    <xf numFmtId="172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vertical="top"/>
    </xf>
    <xf numFmtId="170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6" borderId="8" xfId="0" applyFont="1" applyFill="1" applyBorder="1" applyAlignment="1">
      <alignment horizontal="right" vertical="top"/>
    </xf>
    <xf numFmtId="0" fontId="12" fillId="6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vertical="top"/>
    </xf>
    <xf numFmtId="0" fontId="12" fillId="6" borderId="8" xfId="0" applyFont="1" applyFill="1" applyBorder="1" applyAlignment="1">
      <alignment vertical="top" wrapText="1"/>
    </xf>
    <xf numFmtId="172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vertical="top"/>
    </xf>
    <xf numFmtId="170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/>
    </xf>
    <xf numFmtId="4" fontId="15" fillId="2" borderId="0" xfId="0" applyNumberFormat="1" applyFont="1" applyFill="1" applyBorder="1" applyAlignment="1">
      <alignment vertical="top"/>
    </xf>
    <xf numFmtId="170" fontId="15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28" fillId="2" borderId="0" xfId="0" applyFont="1" applyFill="1" applyBorder="1" applyAlignment="1">
      <alignment vertical="top"/>
    </xf>
    <xf numFmtId="0" fontId="28" fillId="4" borderId="0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164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vertical="top"/>
    </xf>
    <xf numFmtId="170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0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67" fontId="9" fillId="2" borderId="6" xfId="0" applyNumberFormat="1" applyFont="1" applyFill="1" applyBorder="1" applyAlignment="1">
      <alignment vertical="top"/>
    </xf>
    <xf numFmtId="167" fontId="0" fillId="2" borderId="6" xfId="0" applyNumberFormat="1" applyFont="1" applyFill="1" applyBorder="1" applyAlignment="1">
      <alignment vertical="top"/>
    </xf>
    <xf numFmtId="173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67" fontId="9" fillId="2" borderId="6" xfId="0" applyNumberFormat="1" applyFont="1" applyFill="1" applyBorder="1" applyAlignment="1">
      <alignment horizontal="right" vertical="top"/>
    </xf>
    <xf numFmtId="174" fontId="0" fillId="2" borderId="0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70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9" fillId="2" borderId="6" xfId="0" applyNumberFormat="1" applyFont="1" applyFill="1" applyBorder="1" applyAlignment="1">
      <alignment horizontal="left"/>
    </xf>
    <xf numFmtId="0" fontId="1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167" fontId="12" fillId="2" borderId="1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8" fontId="9" fillId="2" borderId="6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2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9" fontId="6" fillId="4" borderId="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 horizontal="center"/>
    </xf>
    <xf numFmtId="169" fontId="20" fillId="2" borderId="0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" sqref="B2:N3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40" t="s">
        <v>210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7"/>
    </row>
    <row r="3" spans="1:15" ht="27" customHeight="1">
      <c r="A3" s="6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7"/>
    </row>
    <row r="4" spans="1:15" ht="24" customHeight="1">
      <c r="A4" s="6"/>
      <c r="B4" s="8" t="s">
        <v>127</v>
      </c>
      <c r="C4" s="141" t="s">
        <v>226</v>
      </c>
      <c r="D4" s="141"/>
      <c r="E4" s="141"/>
      <c r="F4" s="141"/>
      <c r="G4" s="141"/>
      <c r="H4" s="141"/>
      <c r="I4" s="9" t="s">
        <v>146</v>
      </c>
      <c r="J4" s="142"/>
      <c r="K4" s="142"/>
      <c r="L4" s="142"/>
      <c r="M4" s="142"/>
      <c r="N4" s="142"/>
      <c r="O4" s="10"/>
    </row>
    <row r="5" spans="1:15" ht="23.25" customHeight="1">
      <c r="A5" s="6"/>
      <c r="B5" s="11" t="s">
        <v>123</v>
      </c>
      <c r="C5" s="12"/>
      <c r="D5" s="143"/>
      <c r="E5" s="143"/>
      <c r="F5" s="13"/>
      <c r="G5" s="144"/>
      <c r="H5" s="144"/>
      <c r="I5" s="144"/>
      <c r="J5" s="144"/>
      <c r="K5" s="144"/>
      <c r="L5" s="144"/>
      <c r="M5" s="144"/>
      <c r="N5" s="144"/>
      <c r="O5" s="14"/>
    </row>
    <row r="6" spans="1:15" ht="15" customHeight="1">
      <c r="A6" s="6"/>
      <c r="B6" s="145" t="s">
        <v>190</v>
      </c>
      <c r="C6" s="145"/>
      <c r="D6" s="146"/>
      <c r="E6" s="146"/>
      <c r="F6" s="15" t="s">
        <v>172</v>
      </c>
      <c r="G6" s="145"/>
      <c r="H6" s="145"/>
      <c r="I6" s="145"/>
      <c r="J6" s="145"/>
      <c r="K6" s="145"/>
      <c r="L6" s="145"/>
      <c r="M6" s="145"/>
      <c r="N6" s="145"/>
      <c r="O6" s="14"/>
    </row>
    <row r="7" spans="1:15" ht="15" customHeight="1">
      <c r="A7" s="6"/>
      <c r="B7" s="145" t="s">
        <v>203</v>
      </c>
      <c r="C7" s="145"/>
      <c r="D7" s="146"/>
      <c r="E7" s="146"/>
      <c r="F7" s="15" t="s">
        <v>133</v>
      </c>
      <c r="G7" s="145"/>
      <c r="H7" s="145"/>
      <c r="I7" s="145"/>
      <c r="J7" s="145"/>
      <c r="K7" s="145"/>
      <c r="L7" s="145"/>
      <c r="M7" s="145"/>
      <c r="N7" s="145"/>
      <c r="O7" s="14"/>
    </row>
    <row r="8" spans="1:15" ht="15" customHeight="1">
      <c r="A8" s="6"/>
      <c r="B8" s="145" t="s">
        <v>192</v>
      </c>
      <c r="C8" s="145"/>
      <c r="D8" s="146" t="s">
        <v>252</v>
      </c>
      <c r="E8" s="146"/>
      <c r="F8" s="15" t="s">
        <v>135</v>
      </c>
      <c r="G8" s="147"/>
      <c r="H8" s="147"/>
      <c r="I8" s="147"/>
      <c r="J8" s="147"/>
      <c r="K8" s="147"/>
      <c r="L8" s="147"/>
      <c r="M8" s="147"/>
      <c r="N8" s="147"/>
      <c r="O8" s="14"/>
    </row>
    <row r="9" spans="1:15" ht="15" customHeight="1">
      <c r="A9" s="6"/>
      <c r="B9" s="145" t="s">
        <v>189</v>
      </c>
      <c r="C9" s="145"/>
      <c r="D9" s="146"/>
      <c r="E9" s="146"/>
      <c r="F9" s="15" t="s">
        <v>154</v>
      </c>
      <c r="G9" s="147"/>
      <c r="H9" s="147"/>
      <c r="I9" s="147"/>
      <c r="J9" s="147"/>
      <c r="K9" s="147"/>
      <c r="L9" s="147"/>
      <c r="M9" s="147"/>
      <c r="N9" s="147"/>
      <c r="O9" s="14"/>
    </row>
    <row r="10" spans="1:15" ht="15" customHeight="1">
      <c r="A10" s="6"/>
      <c r="B10" s="145" t="s">
        <v>191</v>
      </c>
      <c r="C10" s="145"/>
      <c r="D10" s="145"/>
      <c r="E10" s="145"/>
      <c r="F10" s="15" t="s">
        <v>144</v>
      </c>
      <c r="G10" s="147"/>
      <c r="H10" s="147"/>
      <c r="I10" s="147"/>
      <c r="J10" s="147"/>
      <c r="K10" s="147"/>
      <c r="L10" s="147"/>
      <c r="M10" s="147"/>
      <c r="N10" s="147"/>
      <c r="O10" s="14"/>
    </row>
    <row r="11" spans="1:15" ht="15" customHeight="1">
      <c r="A11" s="6"/>
      <c r="B11" s="145" t="s">
        <v>71</v>
      </c>
      <c r="C11" s="145"/>
      <c r="D11" s="148" t="s">
        <v>131</v>
      </c>
      <c r="E11" s="148"/>
      <c r="F11" s="15"/>
      <c r="G11" s="145"/>
      <c r="H11" s="145"/>
      <c r="I11" s="145"/>
      <c r="J11" s="145"/>
      <c r="K11" s="145"/>
      <c r="L11" s="145"/>
      <c r="M11" s="145"/>
      <c r="N11" s="145"/>
      <c r="O11" s="14"/>
    </row>
    <row r="12" spans="1:15" ht="15" customHeight="1">
      <c r="A12" s="6"/>
      <c r="B12" s="147" t="s">
        <v>174</v>
      </c>
      <c r="C12" s="147"/>
      <c r="D12" s="149" t="s">
        <v>182</v>
      </c>
      <c r="E12" s="149"/>
      <c r="F12" s="15" t="s">
        <v>83</v>
      </c>
      <c r="G12" s="145" t="s">
        <v>252</v>
      </c>
      <c r="H12" s="145"/>
      <c r="I12" s="145"/>
      <c r="J12" s="145"/>
      <c r="K12" s="145"/>
      <c r="L12" s="145"/>
      <c r="M12" s="145"/>
      <c r="N12" s="145"/>
      <c r="O12" s="14"/>
    </row>
    <row r="13" spans="1:15" ht="15" customHeight="1">
      <c r="A13" s="6"/>
      <c r="B13" s="150" t="s">
        <v>195</v>
      </c>
      <c r="C13" s="150"/>
      <c r="D13" s="150"/>
      <c r="E13" s="150"/>
      <c r="F13" s="150"/>
      <c r="G13" s="151" t="s">
        <v>158</v>
      </c>
      <c r="H13" s="151"/>
      <c r="I13" s="151"/>
      <c r="J13" s="151"/>
      <c r="K13" s="151"/>
      <c r="L13" s="152" t="s">
        <v>143</v>
      </c>
      <c r="M13" s="152"/>
      <c r="N13" s="152"/>
      <c r="O13" s="14"/>
    </row>
    <row r="14" spans="1:15" ht="15" customHeight="1">
      <c r="A14" s="6"/>
      <c r="B14" s="16" t="s">
        <v>136</v>
      </c>
      <c r="C14" s="17" t="s">
        <v>72</v>
      </c>
      <c r="D14" s="17" t="s">
        <v>148</v>
      </c>
      <c r="E14" s="18" t="s">
        <v>34</v>
      </c>
      <c r="F14" s="19" t="s">
        <v>161</v>
      </c>
      <c r="G14" s="153" t="s">
        <v>155</v>
      </c>
      <c r="H14" s="153"/>
      <c r="I14" s="153"/>
      <c r="J14" s="21" t="s">
        <v>147</v>
      </c>
      <c r="K14" s="22" t="s">
        <v>126</v>
      </c>
      <c r="L14" s="14"/>
      <c r="M14" s="3"/>
      <c r="N14" s="3"/>
      <c r="O14" s="14"/>
    </row>
    <row r="15" spans="1:15" ht="15" customHeight="1">
      <c r="A15" s="6"/>
      <c r="B15" s="23" t="s">
        <v>33</v>
      </c>
      <c r="C15" s="24">
        <f>SUMIF(Rozpočet!F9:F231,B15,Rozpočet!L9:L231)</f>
        <v>0</v>
      </c>
      <c r="D15" s="24">
        <f>SUMIF(Rozpočet!F9:F231,B15,Rozpočet!M9:M231)</f>
        <v>0</v>
      </c>
      <c r="E15" s="25">
        <f>SUMIF(Rozpočet!F9:F231,B15,Rozpočet!N9:N231)</f>
        <v>0</v>
      </c>
      <c r="F15" s="26">
        <f>SUMIF(Rozpočet!F9:F231,B15,Rozpočet!O9:O231)</f>
        <v>0</v>
      </c>
      <c r="G15" s="154"/>
      <c r="H15" s="154"/>
      <c r="I15" s="154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37</v>
      </c>
      <c r="C16" s="24">
        <f>SUMIF(Rozpočet!F9:F231,B16,Rozpočet!L9:L231)</f>
        <v>0</v>
      </c>
      <c r="D16" s="24">
        <f>SUMIF(Rozpočet!F9:F231,B16,Rozpočet!M9:M231)</f>
        <v>0</v>
      </c>
      <c r="E16" s="25">
        <f>SUMIF(Rozpočet!F9:F231,B16,Rozpočet!N9:N231)</f>
        <v>0</v>
      </c>
      <c r="F16" s="26">
        <f>SUMIF(Rozpočet!F9:F231,B16,Rozpočet!O9:O231)</f>
        <v>0</v>
      </c>
      <c r="G16" s="154"/>
      <c r="H16" s="154"/>
      <c r="I16" s="154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35</v>
      </c>
      <c r="C17" s="24">
        <f>SUMIF(Rozpočet!F9:F231,B17,Rozpočet!L9:L231)</f>
        <v>0</v>
      </c>
      <c r="D17" s="24">
        <f>SUMIF(Rozpočet!F9:F231,B17,Rozpočet!M9:M231)</f>
        <v>0</v>
      </c>
      <c r="E17" s="25">
        <f>SUMIF(Rozpočet!F9:F231,B17,Rozpočet!N9:N231)</f>
        <v>0</v>
      </c>
      <c r="F17" s="26">
        <f>SUMIF(Rozpočet!F9:F231,B17,Rozpočet!O9:O231)</f>
        <v>0</v>
      </c>
      <c r="G17" s="154"/>
      <c r="H17" s="154"/>
      <c r="I17" s="154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38</v>
      </c>
      <c r="C18" s="24">
        <f>SUMIF(Rozpočet!F9:F231,B18,Rozpočet!L9:L231)</f>
        <v>0</v>
      </c>
      <c r="D18" s="24">
        <f>SUMIF(Rozpočet!F9:F231,B18,Rozpočet!M9:M231)</f>
        <v>0</v>
      </c>
      <c r="E18" s="25">
        <f>SUMIF(Rozpočet!F9:F231,B18,Rozpočet!N9:N231)</f>
        <v>0</v>
      </c>
      <c r="F18" s="26">
        <f>SUMIF(Rozpočet!F9:F231,B18,Rozpočet!O9:O231)</f>
        <v>0</v>
      </c>
      <c r="G18" s="154"/>
      <c r="H18" s="154"/>
      <c r="I18" s="154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36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4"/>
      <c r="H19" s="154"/>
      <c r="I19" s="154"/>
      <c r="J19" s="27"/>
      <c r="K19" s="28"/>
      <c r="L19" s="29" t="s">
        <v>42</v>
      </c>
      <c r="M19" s="3"/>
      <c r="N19" s="3"/>
      <c r="O19" s="14"/>
    </row>
    <row r="20" spans="1:15" ht="15" customHeight="1">
      <c r="A20" s="6"/>
      <c r="B20" s="30" t="s">
        <v>64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4"/>
      <c r="H20" s="154"/>
      <c r="I20" s="154"/>
      <c r="J20" s="27"/>
      <c r="K20" s="28"/>
      <c r="L20" s="14"/>
      <c r="M20" s="34"/>
      <c r="N20" s="34"/>
      <c r="O20" s="14"/>
    </row>
    <row r="21" spans="1:15" ht="15" customHeight="1">
      <c r="A21" s="6"/>
      <c r="B21" s="155" t="s">
        <v>207</v>
      </c>
      <c r="C21" s="155"/>
      <c r="D21" s="155"/>
      <c r="E21" s="156">
        <f>SUM(C20:E20)</f>
        <v>0</v>
      </c>
      <c r="F21" s="156"/>
      <c r="G21" s="154"/>
      <c r="H21" s="154"/>
      <c r="I21" s="154"/>
      <c r="J21" s="27"/>
      <c r="K21" s="28"/>
      <c r="L21" s="152" t="s">
        <v>153</v>
      </c>
      <c r="M21" s="152"/>
      <c r="N21" s="152"/>
      <c r="O21" s="14"/>
    </row>
    <row r="22" spans="1:15" ht="15" customHeight="1">
      <c r="A22" s="6"/>
      <c r="B22" s="157" t="s">
        <v>161</v>
      </c>
      <c r="C22" s="157"/>
      <c r="D22" s="157"/>
      <c r="E22" s="158">
        <f>F20</f>
        <v>0</v>
      </c>
      <c r="F22" s="158"/>
      <c r="G22" s="154"/>
      <c r="H22" s="154"/>
      <c r="I22" s="154"/>
      <c r="J22" s="27"/>
      <c r="K22" s="28"/>
      <c r="L22" s="35"/>
      <c r="M22" s="3"/>
      <c r="N22" s="3"/>
      <c r="O22" s="14"/>
    </row>
    <row r="23" spans="1:15" ht="15" customHeight="1">
      <c r="A23" s="6"/>
      <c r="B23" s="159" t="s">
        <v>213</v>
      </c>
      <c r="C23" s="159"/>
      <c r="D23" s="159"/>
      <c r="E23" s="160">
        <f>E21+E22</f>
        <v>0</v>
      </c>
      <c r="F23" s="160"/>
      <c r="G23" s="161" t="s">
        <v>179</v>
      </c>
      <c r="H23" s="161"/>
      <c r="I23" s="161"/>
      <c r="J23" s="162">
        <f>SUM(J15:J22)</f>
        <v>0</v>
      </c>
      <c r="K23" s="162"/>
      <c r="L23" s="14"/>
      <c r="M23" s="3"/>
      <c r="N23" s="3"/>
      <c r="O23" s="14"/>
    </row>
    <row r="24" spans="1:15" ht="15" customHeight="1">
      <c r="A24" s="6"/>
      <c r="B24" s="159"/>
      <c r="C24" s="159"/>
      <c r="D24" s="159"/>
      <c r="E24" s="160"/>
      <c r="F24" s="160"/>
      <c r="G24" s="161"/>
      <c r="H24" s="161"/>
      <c r="I24" s="161"/>
      <c r="J24" s="162"/>
      <c r="K24" s="162"/>
      <c r="L24" s="14"/>
      <c r="M24" s="3"/>
      <c r="N24" s="3"/>
      <c r="O24" s="14"/>
    </row>
    <row r="25" spans="1:15" ht="15" customHeight="1">
      <c r="A25" s="6"/>
      <c r="B25" s="152" t="s">
        <v>217</v>
      </c>
      <c r="C25" s="152"/>
      <c r="D25" s="152"/>
      <c r="E25" s="152"/>
      <c r="F25" s="152"/>
      <c r="G25" s="163" t="s">
        <v>166</v>
      </c>
      <c r="H25" s="163"/>
      <c r="I25" s="163"/>
      <c r="J25" s="163"/>
      <c r="K25" s="163"/>
      <c r="L25" s="14"/>
      <c r="M25" s="3"/>
      <c r="N25" s="3"/>
      <c r="O25" s="14"/>
    </row>
    <row r="26" spans="1:15" ht="15" customHeight="1">
      <c r="A26" s="6"/>
      <c r="B26" s="30" t="s">
        <v>82</v>
      </c>
      <c r="C26" s="164" t="s">
        <v>66</v>
      </c>
      <c r="D26" s="164"/>
      <c r="E26" s="165" t="s">
        <v>54</v>
      </c>
      <c r="F26" s="165"/>
      <c r="G26" s="20"/>
      <c r="H26" s="153" t="s">
        <v>84</v>
      </c>
      <c r="I26" s="153"/>
      <c r="J26" s="166" t="s">
        <v>54</v>
      </c>
      <c r="K26" s="166"/>
      <c r="L26" s="14"/>
      <c r="M26" s="3"/>
      <c r="N26" s="3"/>
      <c r="O26" s="14"/>
    </row>
    <row r="27" spans="1:15" ht="15" customHeight="1">
      <c r="A27" s="6"/>
      <c r="B27" s="36">
        <v>15</v>
      </c>
      <c r="C27" s="167">
        <f>SUMIF(Rozpočet!T9:T231,B27,Rozpočet!K9:K231)+H27</f>
        <v>0</v>
      </c>
      <c r="D27" s="167"/>
      <c r="E27" s="168">
        <f>C27/100*B27</f>
        <v>0</v>
      </c>
      <c r="F27" s="168"/>
      <c r="G27" s="37"/>
      <c r="H27" s="169">
        <f>SUMIF(K15:K22,B27,J15:J22)</f>
        <v>0</v>
      </c>
      <c r="I27" s="169"/>
      <c r="J27" s="170">
        <f>H27*B27/100</f>
        <v>0</v>
      </c>
      <c r="K27" s="170"/>
      <c r="L27" s="29" t="s">
        <v>42</v>
      </c>
      <c r="M27" s="3"/>
      <c r="N27" s="3"/>
      <c r="O27" s="14"/>
    </row>
    <row r="28" spans="1:15" ht="15" customHeight="1">
      <c r="A28" s="6"/>
      <c r="B28" s="36">
        <v>21</v>
      </c>
      <c r="C28" s="167">
        <f>SUMIF(Rozpočet!T9:T231,B28,Rozpočet!K9:K231)+H28</f>
        <v>0</v>
      </c>
      <c r="D28" s="167"/>
      <c r="E28" s="168">
        <f>C28/100*B28</f>
        <v>0</v>
      </c>
      <c r="F28" s="168"/>
      <c r="G28" s="37"/>
      <c r="H28" s="170">
        <f>SUMIF(K15:K22,B28,J15:J22)</f>
        <v>0</v>
      </c>
      <c r="I28" s="170"/>
      <c r="J28" s="170">
        <f>H28*B28/100</f>
        <v>0</v>
      </c>
      <c r="K28" s="170"/>
      <c r="L28" s="14"/>
      <c r="M28" s="3"/>
      <c r="N28" s="3"/>
      <c r="O28" s="14"/>
    </row>
    <row r="29" spans="1:15" ht="15" customHeight="1">
      <c r="A29" s="6"/>
      <c r="B29" s="36">
        <v>0</v>
      </c>
      <c r="C29" s="167">
        <f>(E23+J23)-(C27+C28)</f>
        <v>0</v>
      </c>
      <c r="D29" s="167"/>
      <c r="E29" s="168">
        <f>C29/100*B29</f>
        <v>0</v>
      </c>
      <c r="F29" s="168"/>
      <c r="G29" s="37"/>
      <c r="H29" s="170">
        <f>J23-(H27+H28)</f>
        <v>0</v>
      </c>
      <c r="I29" s="170"/>
      <c r="J29" s="170">
        <f>H29*B29/100</f>
        <v>0</v>
      </c>
      <c r="K29" s="170"/>
      <c r="L29" s="152" t="s">
        <v>81</v>
      </c>
      <c r="M29" s="152"/>
      <c r="N29" s="152"/>
      <c r="O29" s="14"/>
    </row>
    <row r="30" spans="1:15" ht="15" customHeight="1">
      <c r="A30" s="6"/>
      <c r="B30" s="171"/>
      <c r="C30" s="172">
        <f>ROUNDUP(C27+C28+C29,1)</f>
        <v>0</v>
      </c>
      <c r="D30" s="172"/>
      <c r="E30" s="173">
        <f>ROUNDUP(E27+E28+E29,1)</f>
        <v>0</v>
      </c>
      <c r="F30" s="173"/>
      <c r="G30" s="174"/>
      <c r="H30" s="174"/>
      <c r="I30" s="174"/>
      <c r="J30" s="175">
        <f>J27+J28+J29</f>
        <v>0</v>
      </c>
      <c r="K30" s="175"/>
      <c r="L30" s="14"/>
      <c r="M30" s="3"/>
      <c r="N30" s="3"/>
      <c r="O30" s="14"/>
    </row>
    <row r="31" spans="1:15" ht="15" customHeight="1">
      <c r="A31" s="6"/>
      <c r="B31" s="171"/>
      <c r="C31" s="172"/>
      <c r="D31" s="172"/>
      <c r="E31" s="173"/>
      <c r="F31" s="173"/>
      <c r="G31" s="174"/>
      <c r="H31" s="174"/>
      <c r="I31" s="174"/>
      <c r="J31" s="175"/>
      <c r="K31" s="175"/>
      <c r="L31" s="14"/>
      <c r="M31" s="3"/>
      <c r="N31" s="3"/>
      <c r="O31" s="14"/>
    </row>
    <row r="32" spans="1:15" ht="15" customHeight="1">
      <c r="A32" s="6"/>
      <c r="B32" s="176" t="s">
        <v>220</v>
      </c>
      <c r="C32" s="176"/>
      <c r="D32" s="176"/>
      <c r="E32" s="176"/>
      <c r="F32" s="176"/>
      <c r="G32" s="177" t="s">
        <v>211</v>
      </c>
      <c r="H32" s="177"/>
      <c r="I32" s="177"/>
      <c r="J32" s="177"/>
      <c r="K32" s="177"/>
      <c r="L32" s="3"/>
      <c r="M32" s="3"/>
      <c r="N32" s="3"/>
      <c r="O32" s="14"/>
    </row>
    <row r="33" spans="1:15" ht="15" customHeight="1">
      <c r="A33" s="6"/>
      <c r="B33" s="178">
        <f>C30+E30</f>
        <v>0</v>
      </c>
      <c r="C33" s="178"/>
      <c r="D33" s="178"/>
      <c r="E33" s="178"/>
      <c r="F33" s="178"/>
      <c r="G33" s="179" t="s">
        <v>80</v>
      </c>
      <c r="H33" s="179"/>
      <c r="I33" s="179"/>
      <c r="J33" s="17" t="s">
        <v>162</v>
      </c>
      <c r="K33" s="38" t="s">
        <v>134</v>
      </c>
      <c r="L33" s="3"/>
      <c r="M33" s="3"/>
      <c r="N33" s="3"/>
      <c r="O33" s="14"/>
    </row>
    <row r="34" spans="1:15" ht="15" customHeight="1">
      <c r="A34" s="6"/>
      <c r="B34" s="178"/>
      <c r="C34" s="178"/>
      <c r="D34" s="178"/>
      <c r="E34" s="178"/>
      <c r="F34" s="178"/>
      <c r="G34" s="148"/>
      <c r="H34" s="148"/>
      <c r="I34" s="148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8"/>
      <c r="C35" s="178"/>
      <c r="D35" s="178"/>
      <c r="E35" s="178"/>
      <c r="F35" s="178"/>
      <c r="G35" s="148"/>
      <c r="H35" s="148"/>
      <c r="I35" s="148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8"/>
      <c r="C36" s="178"/>
      <c r="D36" s="178"/>
      <c r="E36" s="178"/>
      <c r="F36" s="178"/>
      <c r="G36" s="148"/>
      <c r="H36" s="148"/>
      <c r="I36" s="148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3"/>
    </row>
  </sheetData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N12"/>
    <mergeCell ref="B13:F13"/>
    <mergeCell ref="G13:K13"/>
    <mergeCell ref="L13:N13"/>
    <mergeCell ref="B10:C10"/>
    <mergeCell ref="D10:E10"/>
    <mergeCell ref="G10:N10"/>
    <mergeCell ref="B11:C11"/>
    <mergeCell ref="D11:E11"/>
    <mergeCell ref="G11:N11"/>
    <mergeCell ref="B8:C8"/>
    <mergeCell ref="D8:E8"/>
    <mergeCell ref="G8:N8"/>
    <mergeCell ref="B9:C9"/>
    <mergeCell ref="D9:E9"/>
    <mergeCell ref="G9:N9"/>
    <mergeCell ref="B6:C6"/>
    <mergeCell ref="D6:E6"/>
    <mergeCell ref="G6:N6"/>
    <mergeCell ref="B7:C7"/>
    <mergeCell ref="D7:E7"/>
    <mergeCell ref="G7:N7"/>
    <mergeCell ref="B2:N3"/>
    <mergeCell ref="C4:H4"/>
    <mergeCell ref="J4:N4"/>
    <mergeCell ref="D5:E5"/>
    <mergeCell ref="G5:N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0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  <col min="244" max="16384" width="11.57421875" style="0" customWidth="1"/>
  </cols>
  <sheetData>
    <row r="1" spans="1:256" s="50" customFormat="1" ht="12.75" customHeight="1" hidden="1">
      <c r="A1" s="46" t="s">
        <v>40</v>
      </c>
      <c r="B1" s="47" t="s">
        <v>65</v>
      </c>
      <c r="C1" s="47" t="s">
        <v>52</v>
      </c>
      <c r="D1" s="47" t="s">
        <v>43</v>
      </c>
      <c r="E1" s="47" t="s">
        <v>128</v>
      </c>
      <c r="F1" s="47" t="s">
        <v>170</v>
      </c>
      <c r="G1" s="47" t="s">
        <v>51</v>
      </c>
      <c r="H1" s="47" t="s">
        <v>184</v>
      </c>
      <c r="I1" s="47" t="s">
        <v>12</v>
      </c>
      <c r="J1" s="47" t="s">
        <v>171</v>
      </c>
      <c r="K1" s="47" t="s">
        <v>141</v>
      </c>
      <c r="L1" s="48" t="s">
        <v>72</v>
      </c>
      <c r="M1" s="48" t="s">
        <v>148</v>
      </c>
      <c r="N1" s="48" t="s">
        <v>34</v>
      </c>
      <c r="O1" s="48" t="s">
        <v>161</v>
      </c>
      <c r="P1" s="49" t="s">
        <v>156</v>
      </c>
      <c r="Q1" s="47" t="s">
        <v>157</v>
      </c>
      <c r="R1" s="47" t="s">
        <v>142</v>
      </c>
      <c r="S1" s="47" t="s">
        <v>44</v>
      </c>
      <c r="T1" s="47" t="s">
        <v>47</v>
      </c>
      <c r="U1" s="47" t="s">
        <v>183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81" t="s">
        <v>194</v>
      </c>
      <c r="H2" s="181"/>
      <c r="I2" s="181"/>
      <c r="J2" s="181"/>
      <c r="K2" s="181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127</v>
      </c>
      <c r="C3" s="55"/>
      <c r="D3" s="182">
        <f>KrycíList!D6</f>
        <v>0</v>
      </c>
      <c r="E3" s="182"/>
      <c r="F3" s="182"/>
      <c r="G3" s="56" t="str">
        <f>KrycíList!C4</f>
        <v>výměna oplocení kolem pozemku MŠ Bruntálská ul.</v>
      </c>
      <c r="H3" s="183">
        <f>KrycíList!J4</f>
        <v>0</v>
      </c>
      <c r="I3" s="183"/>
      <c r="J3" s="183"/>
      <c r="K3" s="183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84">
        <f>KrycíList!C5</f>
        <v>0</v>
      </c>
      <c r="E4" s="184"/>
      <c r="F4" s="184"/>
      <c r="G4" s="59">
        <f>KrycíList!G5</f>
        <v>0</v>
      </c>
      <c r="H4" s="185">
        <f>KrycíList!D5</f>
        <v>0</v>
      </c>
      <c r="I4" s="185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 t="str">
        <f>KrycíList!G12</f>
        <v>C:\RozpNz\Data\Kovařík - 177, výměna oplocení kolem pozemku MŠ Bruntálská ul.o32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1</v>
      </c>
    </row>
    <row r="6" spans="1:256" s="74" customFormat="1" ht="21.75" customHeight="1">
      <c r="A6" s="69"/>
      <c r="B6" s="70" t="s">
        <v>65</v>
      </c>
      <c r="C6" s="70" t="s">
        <v>52</v>
      </c>
      <c r="D6" s="71" t="s">
        <v>43</v>
      </c>
      <c r="E6" s="70" t="s">
        <v>11</v>
      </c>
      <c r="F6" s="70" t="s">
        <v>170</v>
      </c>
      <c r="G6" s="70" t="s">
        <v>176</v>
      </c>
      <c r="H6" s="70" t="s">
        <v>175</v>
      </c>
      <c r="I6" s="70" t="s">
        <v>12</v>
      </c>
      <c r="J6" s="70" t="s">
        <v>53</v>
      </c>
      <c r="K6" s="72" t="s">
        <v>140</v>
      </c>
      <c r="L6" s="73" t="s">
        <v>72</v>
      </c>
      <c r="M6" s="73" t="s">
        <v>148</v>
      </c>
      <c r="N6" s="73" t="s">
        <v>34</v>
      </c>
      <c r="O6" s="73" t="s">
        <v>161</v>
      </c>
      <c r="P6" s="73" t="s">
        <v>124</v>
      </c>
      <c r="Q6" s="73" t="s">
        <v>125</v>
      </c>
      <c r="R6" s="73" t="s">
        <v>74</v>
      </c>
      <c r="S6" s="73" t="s">
        <v>73</v>
      </c>
      <c r="T6" s="73" t="s">
        <v>47</v>
      </c>
      <c r="U6" s="73" t="s">
        <v>183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SUMIF($D9:$D232,"B",K9:K232)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10.6967538</v>
      </c>
      <c r="Q7" s="80">
        <f t="shared" si="0"/>
        <v>12.112731</v>
      </c>
      <c r="R7" s="81">
        <f t="shared" si="0"/>
        <v>199.723926354444</v>
      </c>
      <c r="S7" s="80">
        <f t="shared" si="0"/>
        <v>16794.71164878353</v>
      </c>
      <c r="T7" s="82">
        <f>ROUNDUP(SUMIF($D9:$D232,"B",T9:T232),1)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25.5">
      <c r="A9" s="3"/>
      <c r="B9" s="84" t="s">
        <v>15</v>
      </c>
      <c r="C9" s="85"/>
      <c r="D9" s="86" t="s">
        <v>2</v>
      </c>
      <c r="E9" s="85"/>
      <c r="F9" s="87"/>
      <c r="G9" s="88" t="s">
        <v>259</v>
      </c>
      <c r="H9" s="85"/>
      <c r="I9" s="86"/>
      <c r="J9" s="85"/>
      <c r="K9" s="89">
        <f aca="true" t="shared" si="1" ref="K9:T9">SUMIF($D10:$D87,"O",K10:K87)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4.550794</v>
      </c>
      <c r="Q9" s="91">
        <f t="shared" si="1"/>
        <v>6.2725</v>
      </c>
      <c r="R9" s="91">
        <f t="shared" si="1"/>
        <v>83.21505581202271</v>
      </c>
      <c r="S9" s="90">
        <f t="shared" si="1"/>
        <v>6971.535526816735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20</v>
      </c>
      <c r="D10" s="96" t="s">
        <v>3</v>
      </c>
      <c r="E10" s="97"/>
      <c r="F10" s="97" t="s">
        <v>33</v>
      </c>
      <c r="G10" s="98" t="s">
        <v>209</v>
      </c>
      <c r="H10" s="97"/>
      <c r="I10" s="96"/>
      <c r="J10" s="97"/>
      <c r="K10" s="99">
        <f>SUBTOTAL(9,K11:K13)</f>
        <v>0</v>
      </c>
      <c r="L10" s="100">
        <f>SUBTOTAL(9,L11:L13)</f>
        <v>0</v>
      </c>
      <c r="M10" s="100">
        <f>SUBTOTAL(9,M11:M13)</f>
        <v>0</v>
      </c>
      <c r="N10" s="100">
        <f>SUBTOTAL(9,N11:N13)</f>
        <v>0</v>
      </c>
      <c r="O10" s="100">
        <f>SUBTOTAL(9,O11:O13)</f>
        <v>0</v>
      </c>
      <c r="P10" s="101">
        <f>SUMPRODUCT(P11:P13,$H11:$H13)</f>
        <v>0</v>
      </c>
      <c r="Q10" s="101">
        <f>SUMPRODUCT(Q11:Q13,$H11:$H13)</f>
        <v>0</v>
      </c>
      <c r="R10" s="101">
        <f>SUMPRODUCT(R11:R13,$H11:$H13)</f>
        <v>2.5800000000007284</v>
      </c>
      <c r="S10" s="100">
        <f>SUMPRODUCT(S11:S13,$H11:$H13)</f>
        <v>207.0630000000583</v>
      </c>
      <c r="T10" s="102">
        <f>SUMPRODUCT(T11:T13,$K11:$K13)/100</f>
        <v>0</v>
      </c>
      <c r="U10" s="102">
        <f>K10+T10</f>
        <v>0</v>
      </c>
      <c r="V10" s="93"/>
    </row>
    <row r="11" spans="1:22" ht="12.75" outlineLevel="2">
      <c r="A11" s="3"/>
      <c r="B11" s="110"/>
      <c r="C11" s="111"/>
      <c r="D11" s="112"/>
      <c r="E11" s="113" t="s">
        <v>205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8"/>
      <c r="T11" s="119"/>
      <c r="U11" s="119"/>
      <c r="V11" s="93"/>
    </row>
    <row r="12" spans="1:22" ht="25.5" outlineLevel="2">
      <c r="A12" s="3"/>
      <c r="B12" s="93"/>
      <c r="C12" s="93"/>
      <c r="D12" s="120" t="s">
        <v>4</v>
      </c>
      <c r="E12" s="121">
        <v>1</v>
      </c>
      <c r="F12" s="122" t="s">
        <v>86</v>
      </c>
      <c r="G12" s="123" t="s">
        <v>262</v>
      </c>
      <c r="H12" s="124">
        <v>15</v>
      </c>
      <c r="I12" s="125" t="s">
        <v>13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0</v>
      </c>
      <c r="Q12" s="130">
        <v>0</v>
      </c>
      <c r="R12" s="130">
        <v>0.17200000000004856</v>
      </c>
      <c r="S12" s="126">
        <v>13.804200000003888</v>
      </c>
      <c r="T12" s="131">
        <v>21</v>
      </c>
      <c r="U12" s="132">
        <f>K12*(T12+100)/100</f>
        <v>0</v>
      </c>
      <c r="V12" s="133"/>
    </row>
    <row r="13" spans="1:256" s="50" customFormat="1" ht="10.5" customHeight="1" outlineLevel="3">
      <c r="A13" s="134"/>
      <c r="B13" s="135"/>
      <c r="C13" s="135"/>
      <c r="D13" s="135"/>
      <c r="E13" s="135"/>
      <c r="F13" s="135"/>
      <c r="G13" s="135" t="s">
        <v>60</v>
      </c>
      <c r="H13" s="136">
        <v>15</v>
      </c>
      <c r="I13" s="137"/>
      <c r="J13" s="135"/>
      <c r="K13" s="135"/>
      <c r="L13" s="138"/>
      <c r="M13" s="138"/>
      <c r="N13" s="138"/>
      <c r="O13" s="138"/>
      <c r="P13" s="138"/>
      <c r="Q13" s="138"/>
      <c r="R13" s="138"/>
      <c r="S13" s="138"/>
      <c r="T13" s="139"/>
      <c r="U13" s="139"/>
      <c r="V13" s="135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2" ht="12.75" outlineLevel="1">
      <c r="A14" s="3"/>
      <c r="B14" s="94"/>
      <c r="C14" s="95" t="s">
        <v>21</v>
      </c>
      <c r="D14" s="96" t="s">
        <v>3</v>
      </c>
      <c r="E14" s="97"/>
      <c r="F14" s="97" t="s">
        <v>33</v>
      </c>
      <c r="G14" s="98" t="s">
        <v>167</v>
      </c>
      <c r="H14" s="97"/>
      <c r="I14" s="96"/>
      <c r="J14" s="97"/>
      <c r="K14" s="99">
        <f>SUBTOTAL(9,K15:K22)</f>
        <v>0</v>
      </c>
      <c r="L14" s="100">
        <f>SUBTOTAL(9,L15:L22)</f>
        <v>0</v>
      </c>
      <c r="M14" s="100">
        <f>SUBTOTAL(9,M15:M22)</f>
        <v>0</v>
      </c>
      <c r="N14" s="100">
        <f>SUBTOTAL(9,N15:N22)</f>
        <v>0</v>
      </c>
      <c r="O14" s="100">
        <f>SUBTOTAL(9,O15:O22)</f>
        <v>0</v>
      </c>
      <c r="P14" s="101">
        <f>SUMPRODUCT(P15:P22,$H15:$H22)</f>
        <v>0</v>
      </c>
      <c r="Q14" s="101">
        <f>SUMPRODUCT(Q15:Q22,$H15:$H22)</f>
        <v>0</v>
      </c>
      <c r="R14" s="101">
        <f>SUMPRODUCT(R15:R22,$H15:$H22)</f>
        <v>1.1741089999999677</v>
      </c>
      <c r="S14" s="100">
        <f>SUMPRODUCT(S15:S22,$H15:$H22)</f>
        <v>97.3336360999973</v>
      </c>
      <c r="T14" s="102">
        <f>SUMPRODUCT(T15:T22,$K15:$K22)/100</f>
        <v>0</v>
      </c>
      <c r="U14" s="102">
        <f>K14+T14</f>
        <v>0</v>
      </c>
      <c r="V14" s="93"/>
    </row>
    <row r="15" spans="1:22" ht="12.75" outlineLevel="2">
      <c r="A15" s="3"/>
      <c r="B15" s="110"/>
      <c r="C15" s="111"/>
      <c r="D15" s="112"/>
      <c r="E15" s="113" t="s">
        <v>205</v>
      </c>
      <c r="F15" s="114"/>
      <c r="G15" s="115"/>
      <c r="H15" s="114"/>
      <c r="I15" s="112"/>
      <c r="J15" s="114"/>
      <c r="K15" s="116"/>
      <c r="L15" s="117"/>
      <c r="M15" s="117"/>
      <c r="N15" s="117"/>
      <c r="O15" s="117"/>
      <c r="P15" s="118"/>
      <c r="Q15" s="118"/>
      <c r="R15" s="118"/>
      <c r="S15" s="118"/>
      <c r="T15" s="119"/>
      <c r="U15" s="119"/>
      <c r="V15" s="93"/>
    </row>
    <row r="16" spans="1:22" ht="12.75" outlineLevel="2">
      <c r="A16" s="3"/>
      <c r="B16" s="93"/>
      <c r="C16" s="93"/>
      <c r="D16" s="120" t="s">
        <v>4</v>
      </c>
      <c r="E16" s="121">
        <v>1</v>
      </c>
      <c r="F16" s="122" t="s">
        <v>87</v>
      </c>
      <c r="G16" s="123" t="s">
        <v>243</v>
      </c>
      <c r="H16" s="124">
        <v>0.108</v>
      </c>
      <c r="I16" s="125" t="s">
        <v>14</v>
      </c>
      <c r="J16" s="126"/>
      <c r="K16" s="127">
        <f>H16*J16</f>
        <v>0</v>
      </c>
      <c r="L16" s="128">
        <f>IF(D16="S",K16,"")</f>
      </c>
      <c r="M16" s="129">
        <f>IF(OR(D16="P",D16="U"),K16,"")</f>
        <v>0</v>
      </c>
      <c r="N16" s="129">
        <f>IF(D16="H",K16,"")</f>
      </c>
      <c r="O16" s="129">
        <f>IF(D16="V",K16,"")</f>
      </c>
      <c r="P16" s="130">
        <v>0</v>
      </c>
      <c r="Q16" s="130">
        <v>0</v>
      </c>
      <c r="R16" s="130">
        <v>2.94800000000032</v>
      </c>
      <c r="S16" s="126">
        <v>244.38920000002656</v>
      </c>
      <c r="T16" s="131">
        <v>21</v>
      </c>
      <c r="U16" s="132">
        <f>K16*(T16+100)/100</f>
        <v>0</v>
      </c>
      <c r="V16" s="133"/>
    </row>
    <row r="17" spans="1:22" s="50" customFormat="1" ht="10.5" customHeight="1" outlineLevel="3">
      <c r="A17" s="134"/>
      <c r="B17" s="135"/>
      <c r="C17" s="135"/>
      <c r="D17" s="135"/>
      <c r="E17" s="135"/>
      <c r="F17" s="135"/>
      <c r="G17" s="135" t="s">
        <v>178</v>
      </c>
      <c r="H17" s="136">
        <v>0</v>
      </c>
      <c r="I17" s="137"/>
      <c r="J17" s="135"/>
      <c r="K17" s="135"/>
      <c r="L17" s="138"/>
      <c r="M17" s="138"/>
      <c r="N17" s="138"/>
      <c r="O17" s="138"/>
      <c r="P17" s="138"/>
      <c r="Q17" s="138"/>
      <c r="R17" s="138"/>
      <c r="S17" s="138"/>
      <c r="T17" s="139"/>
      <c r="U17" s="139"/>
      <c r="V17" s="135"/>
    </row>
    <row r="18" spans="1:22" s="50" customFormat="1" ht="10.5" customHeight="1" outlineLevel="3">
      <c r="A18" s="134"/>
      <c r="B18" s="135"/>
      <c r="C18" s="135"/>
      <c r="D18" s="135"/>
      <c r="E18" s="135"/>
      <c r="F18" s="135"/>
      <c r="G18" s="135" t="s">
        <v>139</v>
      </c>
      <c r="H18" s="136">
        <v>0.108</v>
      </c>
      <c r="I18" s="137"/>
      <c r="J18" s="135"/>
      <c r="K18" s="135"/>
      <c r="L18" s="138"/>
      <c r="M18" s="138"/>
      <c r="N18" s="138"/>
      <c r="O18" s="138"/>
      <c r="P18" s="138"/>
      <c r="Q18" s="138"/>
      <c r="R18" s="138"/>
      <c r="S18" s="138"/>
      <c r="T18" s="139"/>
      <c r="U18" s="139"/>
      <c r="V18" s="135"/>
    </row>
    <row r="19" spans="1:22" ht="25.5" outlineLevel="2">
      <c r="A19" s="3"/>
      <c r="B19" s="93"/>
      <c r="C19" s="93"/>
      <c r="D19" s="120" t="s">
        <v>4</v>
      </c>
      <c r="E19" s="121">
        <v>2</v>
      </c>
      <c r="F19" s="122" t="s">
        <v>88</v>
      </c>
      <c r="G19" s="123" t="s">
        <v>249</v>
      </c>
      <c r="H19" s="124">
        <v>0.108</v>
      </c>
      <c r="I19" s="125" t="s">
        <v>14</v>
      </c>
      <c r="J19" s="126"/>
      <c r="K19" s="127">
        <f>H19*J19</f>
        <v>0</v>
      </c>
      <c r="L19" s="128">
        <f>IF(D19="S",K19,"")</f>
      </c>
      <c r="M19" s="129">
        <f>IF(OR(D19="P",D19="U"),K19,"")</f>
        <v>0</v>
      </c>
      <c r="N19" s="129">
        <f>IF(D19="H",K19,"")</f>
      </c>
      <c r="O19" s="129">
        <f>IF(D19="V",K19,"")</f>
      </c>
      <c r="P19" s="130">
        <v>0</v>
      </c>
      <c r="Q19" s="130">
        <v>0</v>
      </c>
      <c r="R19" s="130">
        <v>0.5900000000001455</v>
      </c>
      <c r="S19" s="126">
        <v>48.911000000012066</v>
      </c>
      <c r="T19" s="131">
        <v>21</v>
      </c>
      <c r="U19" s="132">
        <f>K19*(T19+100)/100</f>
        <v>0</v>
      </c>
      <c r="V19" s="133"/>
    </row>
    <row r="20" spans="1:22" ht="25.5" outlineLevel="2">
      <c r="A20" s="3"/>
      <c r="B20" s="93"/>
      <c r="C20" s="93"/>
      <c r="D20" s="120" t="s">
        <v>4</v>
      </c>
      <c r="E20" s="121">
        <v>3</v>
      </c>
      <c r="F20" s="122" t="s">
        <v>89</v>
      </c>
      <c r="G20" s="123" t="s">
        <v>256</v>
      </c>
      <c r="H20" s="124">
        <v>0.355</v>
      </c>
      <c r="I20" s="125" t="s">
        <v>14</v>
      </c>
      <c r="J20" s="126"/>
      <c r="K20" s="127">
        <f>H20*J20</f>
        <v>0</v>
      </c>
      <c r="L20" s="128">
        <f>IF(D20="S",K20,"")</f>
      </c>
      <c r="M20" s="129">
        <f>IF(OR(D20="P",D20="U"),K20,"")</f>
        <v>0</v>
      </c>
      <c r="N20" s="129">
        <f>IF(D20="H",K20,"")</f>
      </c>
      <c r="O20" s="129">
        <f>IF(D20="V",K20,"")</f>
      </c>
      <c r="P20" s="130">
        <v>0</v>
      </c>
      <c r="Q20" s="130">
        <v>0</v>
      </c>
      <c r="R20" s="130">
        <v>2.2309999999997676</v>
      </c>
      <c r="S20" s="126">
        <v>184.94989999998072</v>
      </c>
      <c r="T20" s="131">
        <v>21</v>
      </c>
      <c r="U20" s="132">
        <f>K20*(T20+100)/100</f>
        <v>0</v>
      </c>
      <c r="V20" s="133"/>
    </row>
    <row r="21" spans="1:22" s="50" customFormat="1" ht="10.5" customHeight="1" outlineLevel="3">
      <c r="A21" s="134"/>
      <c r="B21" s="135"/>
      <c r="C21" s="135"/>
      <c r="D21" s="135"/>
      <c r="E21" s="135"/>
      <c r="F21" s="135"/>
      <c r="G21" s="135" t="s">
        <v>173</v>
      </c>
      <c r="H21" s="136">
        <v>0</v>
      </c>
      <c r="I21" s="137"/>
      <c r="J21" s="135"/>
      <c r="K21" s="135"/>
      <c r="L21" s="138"/>
      <c r="M21" s="138"/>
      <c r="N21" s="138"/>
      <c r="O21" s="138"/>
      <c r="P21" s="138"/>
      <c r="Q21" s="138"/>
      <c r="R21" s="138"/>
      <c r="S21" s="138"/>
      <c r="T21" s="139"/>
      <c r="U21" s="139"/>
      <c r="V21" s="135"/>
    </row>
    <row r="22" spans="1:22" s="50" customFormat="1" ht="10.5" customHeight="1" outlineLevel="3">
      <c r="A22" s="134"/>
      <c r="B22" s="135"/>
      <c r="C22" s="135"/>
      <c r="D22" s="135"/>
      <c r="E22" s="135"/>
      <c r="F22" s="135"/>
      <c r="G22" s="135" t="s">
        <v>150</v>
      </c>
      <c r="H22" s="136">
        <v>0.355</v>
      </c>
      <c r="I22" s="137"/>
      <c r="J22" s="135"/>
      <c r="K22" s="135"/>
      <c r="L22" s="138"/>
      <c r="M22" s="138"/>
      <c r="N22" s="138"/>
      <c r="O22" s="138"/>
      <c r="P22" s="138"/>
      <c r="Q22" s="138"/>
      <c r="R22" s="138"/>
      <c r="S22" s="138"/>
      <c r="T22" s="139"/>
      <c r="U22" s="139"/>
      <c r="V22" s="135"/>
    </row>
    <row r="23" spans="1:22" ht="12.75" outlineLevel="1">
      <c r="A23" s="3"/>
      <c r="B23" s="94"/>
      <c r="C23" s="95" t="s">
        <v>22</v>
      </c>
      <c r="D23" s="96" t="s">
        <v>3</v>
      </c>
      <c r="E23" s="97"/>
      <c r="F23" s="97" t="s">
        <v>33</v>
      </c>
      <c r="G23" s="98" t="s">
        <v>168</v>
      </c>
      <c r="H23" s="97"/>
      <c r="I23" s="96"/>
      <c r="J23" s="97"/>
      <c r="K23" s="99">
        <f>SUBTOTAL(9,K24:K29)</f>
        <v>0</v>
      </c>
      <c r="L23" s="100">
        <f>SUBTOTAL(9,L24:L29)</f>
        <v>0</v>
      </c>
      <c r="M23" s="100">
        <f>SUBTOTAL(9,M24:M29)</f>
        <v>0</v>
      </c>
      <c r="N23" s="100">
        <f>SUBTOTAL(9,N24:N29)</f>
        <v>0</v>
      </c>
      <c r="O23" s="100">
        <f>SUBTOTAL(9,O24:O29)</f>
        <v>0</v>
      </c>
      <c r="P23" s="101">
        <f>SUMPRODUCT(P24:P29,$H24:$H29)</f>
        <v>0</v>
      </c>
      <c r="Q23" s="101">
        <f>SUMPRODUCT(Q24:Q29,$H24:$H29)</f>
        <v>0</v>
      </c>
      <c r="R23" s="101">
        <f>SUMPRODUCT(R24:R29,$H24:$H29)</f>
        <v>0.4625370000001689</v>
      </c>
      <c r="S23" s="100">
        <f>SUMPRODUCT(S24:S29,$H24:$H29)</f>
        <v>38.950847300013855</v>
      </c>
      <c r="T23" s="102">
        <f>SUMPRODUCT(T24:T29,$K24:$K29)/100</f>
        <v>0</v>
      </c>
      <c r="U23" s="102">
        <f>K23+T23</f>
        <v>0</v>
      </c>
      <c r="V23" s="93"/>
    </row>
    <row r="24" spans="1:22" ht="12.75" outlineLevel="2">
      <c r="A24" s="3"/>
      <c r="B24" s="110"/>
      <c r="C24" s="111"/>
      <c r="D24" s="112"/>
      <c r="E24" s="113" t="s">
        <v>205</v>
      </c>
      <c r="F24" s="114"/>
      <c r="G24" s="115"/>
      <c r="H24" s="114"/>
      <c r="I24" s="112"/>
      <c r="J24" s="114"/>
      <c r="K24" s="116"/>
      <c r="L24" s="117"/>
      <c r="M24" s="117"/>
      <c r="N24" s="117"/>
      <c r="O24" s="117"/>
      <c r="P24" s="118"/>
      <c r="Q24" s="118"/>
      <c r="R24" s="118"/>
      <c r="S24" s="118"/>
      <c r="T24" s="119"/>
      <c r="U24" s="119"/>
      <c r="V24" s="93"/>
    </row>
    <row r="25" spans="1:22" ht="12.75" outlineLevel="2">
      <c r="A25" s="3"/>
      <c r="B25" s="93"/>
      <c r="C25" s="93"/>
      <c r="D25" s="120" t="s">
        <v>4</v>
      </c>
      <c r="E25" s="121">
        <v>1</v>
      </c>
      <c r="F25" s="122" t="s">
        <v>90</v>
      </c>
      <c r="G25" s="123" t="s">
        <v>240</v>
      </c>
      <c r="H25" s="124">
        <v>0.463</v>
      </c>
      <c r="I25" s="125" t="s">
        <v>14</v>
      </c>
      <c r="J25" s="126"/>
      <c r="K25" s="127">
        <f>H25*J25</f>
        <v>0</v>
      </c>
      <c r="L25" s="128">
        <f>IF(D25="S",K25,"")</f>
      </c>
      <c r="M25" s="129">
        <f>IF(OR(D25="P",D25="U"),K25,"")</f>
        <v>0</v>
      </c>
      <c r="N25" s="129">
        <f>IF(D25="H",K25,"")</f>
      </c>
      <c r="O25" s="129">
        <f>IF(D25="V",K25,"")</f>
      </c>
      <c r="P25" s="130">
        <v>0</v>
      </c>
      <c r="Q25" s="130">
        <v>0</v>
      </c>
      <c r="R25" s="130">
        <v>0.8680000000003929</v>
      </c>
      <c r="S25" s="126">
        <v>71.95720000003256</v>
      </c>
      <c r="T25" s="131">
        <v>21</v>
      </c>
      <c r="U25" s="132">
        <f>K25*(T25+100)/100</f>
        <v>0</v>
      </c>
      <c r="V25" s="133"/>
    </row>
    <row r="26" spans="1:22" s="50" customFormat="1" ht="10.5" customHeight="1" outlineLevel="3">
      <c r="A26" s="134"/>
      <c r="B26" s="135"/>
      <c r="C26" s="135"/>
      <c r="D26" s="135"/>
      <c r="E26" s="135"/>
      <c r="F26" s="135"/>
      <c r="G26" s="135" t="s">
        <v>137</v>
      </c>
      <c r="H26" s="136">
        <v>0.463</v>
      </c>
      <c r="I26" s="137"/>
      <c r="J26" s="135"/>
      <c r="K26" s="135"/>
      <c r="L26" s="138"/>
      <c r="M26" s="138"/>
      <c r="N26" s="138"/>
      <c r="O26" s="138"/>
      <c r="P26" s="138"/>
      <c r="Q26" s="138"/>
      <c r="R26" s="138"/>
      <c r="S26" s="138"/>
      <c r="T26" s="139"/>
      <c r="U26" s="139"/>
      <c r="V26" s="135"/>
    </row>
    <row r="27" spans="1:22" ht="25.5" outlineLevel="2">
      <c r="A27" s="3"/>
      <c r="B27" s="93"/>
      <c r="C27" s="93"/>
      <c r="D27" s="120" t="s">
        <v>4</v>
      </c>
      <c r="E27" s="121">
        <v>2</v>
      </c>
      <c r="F27" s="122" t="s">
        <v>91</v>
      </c>
      <c r="G27" s="123" t="s">
        <v>245</v>
      </c>
      <c r="H27" s="124">
        <v>0.463</v>
      </c>
      <c r="I27" s="125" t="s">
        <v>14</v>
      </c>
      <c r="J27" s="126"/>
      <c r="K27" s="127">
        <f>H27*J27</f>
        <v>0</v>
      </c>
      <c r="L27" s="128">
        <f>IF(D27="S",K27,"")</f>
      </c>
      <c r="M27" s="129">
        <f>IF(OR(D27="P",D27="U"),K27,"")</f>
        <v>0</v>
      </c>
      <c r="N27" s="129">
        <f>IF(D27="H",K27,"")</f>
      </c>
      <c r="O27" s="129">
        <f>IF(D27="V",K27,"")</f>
      </c>
      <c r="P27" s="130">
        <v>0</v>
      </c>
      <c r="Q27" s="130">
        <v>0</v>
      </c>
      <c r="R27" s="130">
        <v>0.0829999999999984</v>
      </c>
      <c r="S27" s="126">
        <v>7.710699999999853</v>
      </c>
      <c r="T27" s="131">
        <v>21</v>
      </c>
      <c r="U27" s="132">
        <f>K27*(T27+100)/100</f>
        <v>0</v>
      </c>
      <c r="V27" s="133"/>
    </row>
    <row r="28" spans="1:22" ht="25.5" outlineLevel="2">
      <c r="A28" s="3"/>
      <c r="B28" s="93"/>
      <c r="C28" s="93"/>
      <c r="D28" s="120" t="s">
        <v>4</v>
      </c>
      <c r="E28" s="121">
        <v>3</v>
      </c>
      <c r="F28" s="122" t="s">
        <v>92</v>
      </c>
      <c r="G28" s="123" t="s">
        <v>263</v>
      </c>
      <c r="H28" s="124">
        <v>5.556</v>
      </c>
      <c r="I28" s="125" t="s">
        <v>14</v>
      </c>
      <c r="J28" s="126"/>
      <c r="K28" s="127">
        <f>H28*J28</f>
        <v>0</v>
      </c>
      <c r="L28" s="128">
        <f>IF(D28="S",K28,"")</f>
      </c>
      <c r="M28" s="129">
        <f>IF(OR(D28="P",D28="U"),K28,"")</f>
        <v>0</v>
      </c>
      <c r="N28" s="129">
        <f>IF(D28="H",K28,"")</f>
      </c>
      <c r="O28" s="129">
        <f>IF(D28="V",K28,"")</f>
      </c>
      <c r="P28" s="130">
        <v>0</v>
      </c>
      <c r="Q28" s="130">
        <v>0</v>
      </c>
      <c r="R28" s="130">
        <v>0.003999999999997783</v>
      </c>
      <c r="S28" s="126">
        <v>0.37159999999979404</v>
      </c>
      <c r="T28" s="131">
        <v>21</v>
      </c>
      <c r="U28" s="132">
        <f>K28*(T28+100)/100</f>
        <v>0</v>
      </c>
      <c r="V28" s="133"/>
    </row>
    <row r="29" spans="1:22" s="50" customFormat="1" ht="10.5" customHeight="1" outlineLevel="3">
      <c r="A29" s="134"/>
      <c r="B29" s="135"/>
      <c r="C29" s="135"/>
      <c r="D29" s="135"/>
      <c r="E29" s="135"/>
      <c r="F29" s="135"/>
      <c r="G29" s="135" t="s">
        <v>129</v>
      </c>
      <c r="H29" s="136">
        <v>5.556</v>
      </c>
      <c r="I29" s="137"/>
      <c r="J29" s="135"/>
      <c r="K29" s="135"/>
      <c r="L29" s="138"/>
      <c r="M29" s="138"/>
      <c r="N29" s="138"/>
      <c r="O29" s="138"/>
      <c r="P29" s="138"/>
      <c r="Q29" s="138"/>
      <c r="R29" s="138"/>
      <c r="S29" s="138"/>
      <c r="T29" s="139"/>
      <c r="U29" s="139"/>
      <c r="V29" s="135"/>
    </row>
    <row r="30" spans="1:22" ht="12.75" outlineLevel="1">
      <c r="A30" s="3"/>
      <c r="B30" s="94"/>
      <c r="C30" s="95" t="s">
        <v>23</v>
      </c>
      <c r="D30" s="96" t="s">
        <v>3</v>
      </c>
      <c r="E30" s="97"/>
      <c r="F30" s="97" t="s">
        <v>33</v>
      </c>
      <c r="G30" s="98" t="s">
        <v>169</v>
      </c>
      <c r="H30" s="97"/>
      <c r="I30" s="96"/>
      <c r="J30" s="97"/>
      <c r="K30" s="99">
        <f>SUBTOTAL(9,K31:K35)</f>
        <v>0</v>
      </c>
      <c r="L30" s="100">
        <f>SUBTOTAL(9,L31:L35)</f>
        <v>0</v>
      </c>
      <c r="M30" s="100">
        <f>SUBTOTAL(9,M31:M35)</f>
        <v>0</v>
      </c>
      <c r="N30" s="100">
        <f>SUBTOTAL(9,N31:N35)</f>
        <v>0</v>
      </c>
      <c r="O30" s="100">
        <f>SUBTOTAL(9,O31:O35)</f>
        <v>0</v>
      </c>
      <c r="P30" s="101">
        <f>SUMPRODUCT(P31:P35,$H31:$H35)</f>
        <v>0</v>
      </c>
      <c r="Q30" s="101">
        <f>SUMPRODUCT(Q31:Q35,$H31:$H35)</f>
        <v>0</v>
      </c>
      <c r="R30" s="101">
        <f>SUMPRODUCT(R31:R35,$H31:$H35)</f>
        <v>0.004167000000000158</v>
      </c>
      <c r="S30" s="100">
        <f>SUMPRODUCT(S31:S35,$H31:$H35)</f>
        <v>0.3871143000000146</v>
      </c>
      <c r="T30" s="102">
        <f>SUMPRODUCT(T31:T35,$K31:$K35)/100</f>
        <v>0</v>
      </c>
      <c r="U30" s="102">
        <f>K30+T30</f>
        <v>0</v>
      </c>
      <c r="V30" s="93"/>
    </row>
    <row r="31" spans="1:22" ht="12.75" outlineLevel="2">
      <c r="A31" s="3"/>
      <c r="B31" s="110"/>
      <c r="C31" s="111"/>
      <c r="D31" s="112"/>
      <c r="E31" s="113" t="s">
        <v>205</v>
      </c>
      <c r="F31" s="114"/>
      <c r="G31" s="115"/>
      <c r="H31" s="114"/>
      <c r="I31" s="112"/>
      <c r="J31" s="114"/>
      <c r="K31" s="116"/>
      <c r="L31" s="117"/>
      <c r="M31" s="117"/>
      <c r="N31" s="117"/>
      <c r="O31" s="117"/>
      <c r="P31" s="118"/>
      <c r="Q31" s="118"/>
      <c r="R31" s="118"/>
      <c r="S31" s="118"/>
      <c r="T31" s="119"/>
      <c r="U31" s="119"/>
      <c r="V31" s="93"/>
    </row>
    <row r="32" spans="1:22" ht="12.75" outlineLevel="2">
      <c r="A32" s="3"/>
      <c r="B32" s="93"/>
      <c r="C32" s="93"/>
      <c r="D32" s="120" t="s">
        <v>4</v>
      </c>
      <c r="E32" s="121">
        <v>1</v>
      </c>
      <c r="F32" s="122" t="s">
        <v>93</v>
      </c>
      <c r="G32" s="123" t="s">
        <v>206</v>
      </c>
      <c r="H32" s="124">
        <v>0.463</v>
      </c>
      <c r="I32" s="125" t="s">
        <v>14</v>
      </c>
      <c r="J32" s="126"/>
      <c r="K32" s="127">
        <f>H32*J32</f>
        <v>0</v>
      </c>
      <c r="L32" s="128">
        <f>IF(D32="S",K32,"")</f>
      </c>
      <c r="M32" s="129">
        <f>IF(OR(D32="P",D32="U"),K32,"")</f>
        <v>0</v>
      </c>
      <c r="N32" s="129">
        <f>IF(D32="H",K32,"")</f>
      </c>
      <c r="O32" s="129">
        <f>IF(D32="V",K32,"")</f>
      </c>
      <c r="P32" s="130">
        <v>0</v>
      </c>
      <c r="Q32" s="130">
        <v>0</v>
      </c>
      <c r="R32" s="130">
        <v>0.009000000000000341</v>
      </c>
      <c r="S32" s="126">
        <v>0.8361000000000316</v>
      </c>
      <c r="T32" s="131">
        <v>21</v>
      </c>
      <c r="U32" s="132">
        <f>K32*(T32+100)/100</f>
        <v>0</v>
      </c>
      <c r="V32" s="133"/>
    </row>
    <row r="33" spans="1:22" ht="12.75" outlineLevel="2">
      <c r="A33" s="3"/>
      <c r="B33" s="93"/>
      <c r="C33" s="93"/>
      <c r="D33" s="120" t="s">
        <v>4</v>
      </c>
      <c r="E33" s="121">
        <v>2</v>
      </c>
      <c r="F33" s="122" t="s">
        <v>94</v>
      </c>
      <c r="G33" s="123" t="s">
        <v>185</v>
      </c>
      <c r="H33" s="124">
        <v>0.8334</v>
      </c>
      <c r="I33" s="125" t="s">
        <v>10</v>
      </c>
      <c r="J33" s="126"/>
      <c r="K33" s="127">
        <f>H33*J33</f>
        <v>0</v>
      </c>
      <c r="L33" s="128">
        <f>IF(D33="S",K33,"")</f>
      </c>
      <c r="M33" s="129">
        <f>IF(OR(D33="P",D33="U"),K33,"")</f>
        <v>0</v>
      </c>
      <c r="N33" s="129">
        <f>IF(D33="H",K33,"")</f>
      </c>
      <c r="O33" s="129">
        <f>IF(D33="V",K33,"")</f>
      </c>
      <c r="P33" s="130">
        <v>0</v>
      </c>
      <c r="Q33" s="130">
        <v>0</v>
      </c>
      <c r="R33" s="130">
        <v>0</v>
      </c>
      <c r="S33" s="126">
        <v>0</v>
      </c>
      <c r="T33" s="131">
        <v>21</v>
      </c>
      <c r="U33" s="132">
        <f>K33*(T33+100)/100</f>
        <v>0</v>
      </c>
      <c r="V33" s="133"/>
    </row>
    <row r="34" spans="1:22" s="50" customFormat="1" ht="10.5" customHeight="1" outlineLevel="3">
      <c r="A34" s="134"/>
      <c r="B34" s="135"/>
      <c r="C34" s="135"/>
      <c r="D34" s="135"/>
      <c r="E34" s="135"/>
      <c r="F34" s="135"/>
      <c r="G34" s="135" t="s">
        <v>138</v>
      </c>
      <c r="H34" s="136">
        <v>0.8334</v>
      </c>
      <c r="I34" s="137"/>
      <c r="J34" s="135"/>
      <c r="K34" s="135"/>
      <c r="L34" s="138"/>
      <c r="M34" s="138"/>
      <c r="N34" s="138"/>
      <c r="O34" s="138"/>
      <c r="P34" s="138"/>
      <c r="Q34" s="138"/>
      <c r="R34" s="138"/>
      <c r="S34" s="138"/>
      <c r="T34" s="139"/>
      <c r="U34" s="139"/>
      <c r="V34" s="135"/>
    </row>
    <row r="35" spans="1:22" s="50" customFormat="1" ht="10.5" customHeight="1" outlineLevel="3">
      <c r="A35" s="134"/>
      <c r="B35" s="135"/>
      <c r="C35" s="135"/>
      <c r="D35" s="135"/>
      <c r="E35" s="135"/>
      <c r="F35" s="135"/>
      <c r="G35" s="135"/>
      <c r="H35" s="136"/>
      <c r="I35" s="137"/>
      <c r="J35" s="135"/>
      <c r="K35" s="135"/>
      <c r="L35" s="138"/>
      <c r="M35" s="138"/>
      <c r="N35" s="138"/>
      <c r="O35" s="138"/>
      <c r="P35" s="138"/>
      <c r="Q35" s="138"/>
      <c r="R35" s="138"/>
      <c r="S35" s="138"/>
      <c r="T35" s="139"/>
      <c r="U35" s="139"/>
      <c r="V35" s="135"/>
    </row>
    <row r="36" spans="1:22" ht="12.75" outlineLevel="1">
      <c r="A36" s="3"/>
      <c r="B36" s="94"/>
      <c r="C36" s="95" t="s">
        <v>24</v>
      </c>
      <c r="D36" s="96" t="s">
        <v>3</v>
      </c>
      <c r="E36" s="97"/>
      <c r="F36" s="97" t="s">
        <v>33</v>
      </c>
      <c r="G36" s="98" t="s">
        <v>181</v>
      </c>
      <c r="H36" s="97"/>
      <c r="I36" s="96"/>
      <c r="J36" s="97"/>
      <c r="K36" s="99">
        <f>SUBTOTAL(9,K37:K39)</f>
        <v>0</v>
      </c>
      <c r="L36" s="100">
        <f>SUBTOTAL(9,L37:L39)</f>
        <v>0</v>
      </c>
      <c r="M36" s="100">
        <f>SUBTOTAL(9,M37:M39)</f>
        <v>0</v>
      </c>
      <c r="N36" s="100">
        <f>SUBTOTAL(9,N37:N39)</f>
        <v>0</v>
      </c>
      <c r="O36" s="100">
        <f>SUBTOTAL(9,O37:O39)</f>
        <v>0</v>
      </c>
      <c r="P36" s="101">
        <f>SUMPRODUCT(P37:P39,$H37:$H39)</f>
        <v>0</v>
      </c>
      <c r="Q36" s="101">
        <f>SUMPRODUCT(Q37:Q39,$H37:$H39)</f>
        <v>0</v>
      </c>
      <c r="R36" s="101">
        <f>SUMPRODUCT(R37:R39,$H37:$H39)</f>
        <v>0.9939999999996004</v>
      </c>
      <c r="S36" s="100">
        <f>SUMPRODUCT(S37:S39,$H37:$H39)</f>
        <v>86.73643999996497</v>
      </c>
      <c r="T36" s="102">
        <f>SUMPRODUCT(T37:T39,$K37:$K39)/100</f>
        <v>0</v>
      </c>
      <c r="U36" s="102">
        <f>K36+T36</f>
        <v>0</v>
      </c>
      <c r="V36" s="93"/>
    </row>
    <row r="37" spans="1:22" ht="12.75" outlineLevel="2">
      <c r="A37" s="3"/>
      <c r="B37" s="110"/>
      <c r="C37" s="111"/>
      <c r="D37" s="112"/>
      <c r="E37" s="113" t="s">
        <v>205</v>
      </c>
      <c r="F37" s="114"/>
      <c r="G37" s="115"/>
      <c r="H37" s="114"/>
      <c r="I37" s="112"/>
      <c r="J37" s="114"/>
      <c r="K37" s="116"/>
      <c r="L37" s="117"/>
      <c r="M37" s="117"/>
      <c r="N37" s="117"/>
      <c r="O37" s="117"/>
      <c r="P37" s="118"/>
      <c r="Q37" s="118"/>
      <c r="R37" s="118"/>
      <c r="S37" s="118"/>
      <c r="T37" s="119"/>
      <c r="U37" s="119"/>
      <c r="V37" s="93"/>
    </row>
    <row r="38" spans="1:22" ht="12.75" outlineLevel="2">
      <c r="A38" s="3"/>
      <c r="B38" s="93"/>
      <c r="C38" s="93"/>
      <c r="D38" s="120" t="s">
        <v>4</v>
      </c>
      <c r="E38" s="121">
        <v>1</v>
      </c>
      <c r="F38" s="122" t="s">
        <v>95</v>
      </c>
      <c r="G38" s="123" t="s">
        <v>215</v>
      </c>
      <c r="H38" s="124">
        <v>28.4</v>
      </c>
      <c r="I38" s="125" t="s">
        <v>13</v>
      </c>
      <c r="J38" s="126"/>
      <c r="K38" s="127">
        <f>H38*J38</f>
        <v>0</v>
      </c>
      <c r="L38" s="128">
        <f>IF(D38="S",K38,"")</f>
      </c>
      <c r="M38" s="129">
        <f>IF(OR(D38="P",D38="U"),K38,"")</f>
        <v>0</v>
      </c>
      <c r="N38" s="129">
        <f>IF(D38="H",K38,"")</f>
      </c>
      <c r="O38" s="129">
        <f>IF(D38="V",K38,"")</f>
      </c>
      <c r="P38" s="130">
        <v>0</v>
      </c>
      <c r="Q38" s="130">
        <v>0</v>
      </c>
      <c r="R38" s="130">
        <v>0.03499999999998593</v>
      </c>
      <c r="S38" s="126">
        <v>3.054099999998767</v>
      </c>
      <c r="T38" s="131">
        <v>21</v>
      </c>
      <c r="U38" s="132">
        <f>K38*(T38+100)/100</f>
        <v>0</v>
      </c>
      <c r="V38" s="133"/>
    </row>
    <row r="39" spans="1:22" s="50" customFormat="1" ht="10.5" customHeight="1" outlineLevel="3">
      <c r="A39" s="134"/>
      <c r="B39" s="135"/>
      <c r="C39" s="135"/>
      <c r="D39" s="135"/>
      <c r="E39" s="135"/>
      <c r="F39" s="135"/>
      <c r="G39" s="135" t="s">
        <v>78</v>
      </c>
      <c r="H39" s="136">
        <v>28.4</v>
      </c>
      <c r="I39" s="137"/>
      <c r="J39" s="135"/>
      <c r="K39" s="135"/>
      <c r="L39" s="138"/>
      <c r="M39" s="138"/>
      <c r="N39" s="138"/>
      <c r="O39" s="138"/>
      <c r="P39" s="138"/>
      <c r="Q39" s="138"/>
      <c r="R39" s="138"/>
      <c r="S39" s="138"/>
      <c r="T39" s="139"/>
      <c r="U39" s="139"/>
      <c r="V39" s="135"/>
    </row>
    <row r="40" spans="1:22" ht="12.75" outlineLevel="1">
      <c r="A40" s="3"/>
      <c r="B40" s="94"/>
      <c r="C40" s="95" t="s">
        <v>25</v>
      </c>
      <c r="D40" s="96" t="s">
        <v>3</v>
      </c>
      <c r="E40" s="97"/>
      <c r="F40" s="97" t="s">
        <v>33</v>
      </c>
      <c r="G40" s="98" t="s">
        <v>160</v>
      </c>
      <c r="H40" s="97"/>
      <c r="I40" s="96"/>
      <c r="J40" s="97"/>
      <c r="K40" s="99">
        <f>SUBTOTAL(9,K41:K45)</f>
        <v>0</v>
      </c>
      <c r="L40" s="100">
        <f>SUBTOTAL(9,L41:L45)</f>
        <v>0</v>
      </c>
      <c r="M40" s="100">
        <f>SUBTOTAL(9,M41:M45)</f>
        <v>0</v>
      </c>
      <c r="N40" s="100">
        <f>SUBTOTAL(9,N41:N45)</f>
        <v>0</v>
      </c>
      <c r="O40" s="100">
        <f>SUBTOTAL(9,O41:O45)</f>
        <v>0</v>
      </c>
      <c r="P40" s="101">
        <f>SUMPRODUCT(P41:P45,$H41:$H45)</f>
        <v>0.14696499999999998</v>
      </c>
      <c r="Q40" s="101">
        <f>SUMPRODUCT(Q41:Q45,$H41:$H45)</f>
        <v>0</v>
      </c>
      <c r="R40" s="101">
        <f>SUMPRODUCT(R41:R45,$H41:$H45)</f>
        <v>0.36000000000012733</v>
      </c>
      <c r="S40" s="100">
        <f>SUMPRODUCT(S41:S45,$H41:$H45)</f>
        <v>29.844000000010556</v>
      </c>
      <c r="T40" s="102">
        <f>SUMPRODUCT(T41:T45,$K41:$K45)/100</f>
        <v>0</v>
      </c>
      <c r="U40" s="102">
        <f>K40+T40</f>
        <v>0</v>
      </c>
      <c r="V40" s="93"/>
    </row>
    <row r="41" spans="1:22" ht="12.75" outlineLevel="2">
      <c r="A41" s="3"/>
      <c r="B41" s="110"/>
      <c r="C41" s="111"/>
      <c r="D41" s="112"/>
      <c r="E41" s="113" t="s">
        <v>205</v>
      </c>
      <c r="F41" s="114"/>
      <c r="G41" s="115"/>
      <c r="H41" s="114"/>
      <c r="I41" s="112"/>
      <c r="J41" s="114"/>
      <c r="K41" s="116"/>
      <c r="L41" s="117"/>
      <c r="M41" s="117"/>
      <c r="N41" s="117"/>
      <c r="O41" s="117"/>
      <c r="P41" s="118"/>
      <c r="Q41" s="118"/>
      <c r="R41" s="118"/>
      <c r="S41" s="118"/>
      <c r="T41" s="119"/>
      <c r="U41" s="119"/>
      <c r="V41" s="93"/>
    </row>
    <row r="42" spans="1:22" ht="25.5" outlineLevel="2">
      <c r="A42" s="3"/>
      <c r="B42" s="93"/>
      <c r="C42" s="93"/>
      <c r="D42" s="120" t="s">
        <v>4</v>
      </c>
      <c r="E42" s="121">
        <v>1</v>
      </c>
      <c r="F42" s="122" t="s">
        <v>96</v>
      </c>
      <c r="G42" s="123" t="s">
        <v>246</v>
      </c>
      <c r="H42" s="124">
        <v>1</v>
      </c>
      <c r="I42" s="125" t="s">
        <v>39</v>
      </c>
      <c r="J42" s="126"/>
      <c r="K42" s="127">
        <f>H42*J42</f>
        <v>0</v>
      </c>
      <c r="L42" s="128">
        <f>IF(D42="S",K42,"")</f>
      </c>
      <c r="M42" s="129">
        <f>IF(OR(D42="P",D42="U"),K42,"")</f>
        <v>0</v>
      </c>
      <c r="N42" s="129">
        <f>IF(D42="H",K42,"")</f>
      </c>
      <c r="O42" s="129">
        <f>IF(D42="V",K42,"")</f>
      </c>
      <c r="P42" s="130">
        <v>0.12145</v>
      </c>
      <c r="Q42" s="130">
        <v>0</v>
      </c>
      <c r="R42" s="130">
        <v>0.36000000000012733</v>
      </c>
      <c r="S42" s="126">
        <v>29.844000000010556</v>
      </c>
      <c r="T42" s="131">
        <v>21</v>
      </c>
      <c r="U42" s="132">
        <f>K42*(T42+100)/100</f>
        <v>0</v>
      </c>
      <c r="V42" s="133"/>
    </row>
    <row r="43" spans="1:22" ht="12.75" outlineLevel="2">
      <c r="A43" s="3"/>
      <c r="B43" s="93"/>
      <c r="C43" s="93"/>
      <c r="D43" s="120" t="s">
        <v>5</v>
      </c>
      <c r="E43" s="121">
        <v>2</v>
      </c>
      <c r="F43" s="122" t="s">
        <v>25</v>
      </c>
      <c r="G43" s="123" t="s">
        <v>237</v>
      </c>
      <c r="H43" s="124">
        <v>1</v>
      </c>
      <c r="I43" s="125" t="s">
        <v>39</v>
      </c>
      <c r="J43" s="126"/>
      <c r="K43" s="127">
        <f>H43*J43</f>
        <v>0</v>
      </c>
      <c r="L43" s="128">
        <f>IF(D43="S",K43,"")</f>
        <v>0</v>
      </c>
      <c r="M43" s="129">
        <f>IF(OR(D43="P",D43="U"),K43,"")</f>
      </c>
      <c r="N43" s="129">
        <f>IF(D43="H",K43,"")</f>
      </c>
      <c r="O43" s="129">
        <f>IF(D43="V",K43,"")</f>
      </c>
      <c r="P43" s="130">
        <v>0.01215</v>
      </c>
      <c r="Q43" s="130">
        <v>0</v>
      </c>
      <c r="R43" s="130">
        <v>0</v>
      </c>
      <c r="S43" s="126">
        <v>0</v>
      </c>
      <c r="T43" s="131">
        <v>21</v>
      </c>
      <c r="U43" s="132">
        <f>K43*(T43+100)/100</f>
        <v>0</v>
      </c>
      <c r="V43" s="133"/>
    </row>
    <row r="44" spans="1:22" ht="12.75" outlineLevel="2">
      <c r="A44" s="3"/>
      <c r="B44" s="93"/>
      <c r="C44" s="93"/>
      <c r="D44" s="120" t="s">
        <v>5</v>
      </c>
      <c r="E44" s="121">
        <v>3</v>
      </c>
      <c r="F44" s="122" t="s">
        <v>55</v>
      </c>
      <c r="G44" s="123" t="s">
        <v>193</v>
      </c>
      <c r="H44" s="124">
        <v>1</v>
      </c>
      <c r="I44" s="125" t="s">
        <v>39</v>
      </c>
      <c r="J44" s="126"/>
      <c r="K44" s="127">
        <f>H44*J44</f>
        <v>0</v>
      </c>
      <c r="L44" s="128">
        <f>IF(D44="S",K44,"")</f>
        <v>0</v>
      </c>
      <c r="M44" s="129">
        <f>IF(OR(D44="P",D44="U"),K44,"")</f>
      </c>
      <c r="N44" s="129">
        <f>IF(D44="H",K44,"")</f>
      </c>
      <c r="O44" s="129">
        <f>IF(D44="V",K44,"")</f>
      </c>
      <c r="P44" s="130">
        <v>0.01215</v>
      </c>
      <c r="Q44" s="130">
        <v>0</v>
      </c>
      <c r="R44" s="130">
        <v>0</v>
      </c>
      <c r="S44" s="126">
        <v>0</v>
      </c>
      <c r="T44" s="131">
        <v>21</v>
      </c>
      <c r="U44" s="132">
        <f>K44*(T44+100)/100</f>
        <v>0</v>
      </c>
      <c r="V44" s="133"/>
    </row>
    <row r="45" spans="1:22" ht="12.75" outlineLevel="2">
      <c r="A45" s="3"/>
      <c r="B45" s="93"/>
      <c r="C45" s="93"/>
      <c r="D45" s="120" t="s">
        <v>5</v>
      </c>
      <c r="E45" s="121">
        <v>4</v>
      </c>
      <c r="F45" s="122" t="s">
        <v>50</v>
      </c>
      <c r="G45" s="123" t="s">
        <v>218</v>
      </c>
      <c r="H45" s="124">
        <v>1</v>
      </c>
      <c r="I45" s="125" t="s">
        <v>68</v>
      </c>
      <c r="J45" s="126"/>
      <c r="K45" s="127">
        <f>H45*J45</f>
        <v>0</v>
      </c>
      <c r="L45" s="128">
        <f>IF(D45="S",K45,"")</f>
        <v>0</v>
      </c>
      <c r="M45" s="129">
        <f>IF(OR(D45="P",D45="U"),K45,"")</f>
      </c>
      <c r="N45" s="129">
        <f>IF(D45="H",K45,"")</f>
      </c>
      <c r="O45" s="129">
        <f>IF(D45="V",K45,"")</f>
      </c>
      <c r="P45" s="130">
        <v>0.001215</v>
      </c>
      <c r="Q45" s="130">
        <v>0</v>
      </c>
      <c r="R45" s="130">
        <v>0</v>
      </c>
      <c r="S45" s="126">
        <v>0</v>
      </c>
      <c r="T45" s="131">
        <v>21</v>
      </c>
      <c r="U45" s="132">
        <f>K45*(T45+100)/100</f>
        <v>0</v>
      </c>
      <c r="V45" s="133"/>
    </row>
    <row r="46" spans="1:22" ht="12.75" outlineLevel="1">
      <c r="A46" s="3"/>
      <c r="B46" s="94"/>
      <c r="C46" s="95" t="s">
        <v>26</v>
      </c>
      <c r="D46" s="96" t="s">
        <v>3</v>
      </c>
      <c r="E46" s="97"/>
      <c r="F46" s="97" t="s">
        <v>33</v>
      </c>
      <c r="G46" s="98" t="s">
        <v>199</v>
      </c>
      <c r="H46" s="97"/>
      <c r="I46" s="96"/>
      <c r="J46" s="97"/>
      <c r="K46" s="99">
        <f>SUBTOTAL(9,K47:K49)</f>
        <v>0</v>
      </c>
      <c r="L46" s="100">
        <f>SUBTOTAL(9,L47:L49)</f>
        <v>0</v>
      </c>
      <c r="M46" s="100">
        <f>SUBTOTAL(9,M47:M49)</f>
        <v>0</v>
      </c>
      <c r="N46" s="100">
        <f>SUBTOTAL(9,N47:N49)</f>
        <v>0</v>
      </c>
      <c r="O46" s="100">
        <f>SUBTOTAL(9,O47:O49)</f>
        <v>0</v>
      </c>
      <c r="P46" s="101">
        <f>SUMPRODUCT(P47:P49,$H47:$H49)</f>
        <v>4.303725</v>
      </c>
      <c r="Q46" s="101">
        <f>SUMPRODUCT(Q47:Q49,$H47:$H49)</f>
        <v>0</v>
      </c>
      <c r="R46" s="101">
        <f>SUMPRODUCT(R47:R49,$H47:$H49)</f>
        <v>4.970000000003047</v>
      </c>
      <c r="S46" s="100">
        <f>SUMPRODUCT(S47:S49,$H47:$H49)</f>
        <v>458.51800000028294</v>
      </c>
      <c r="T46" s="102">
        <f>SUMPRODUCT(T47:T49,$K47:$K49)/100</f>
        <v>0</v>
      </c>
      <c r="U46" s="102">
        <f>K46+T46</f>
        <v>0</v>
      </c>
      <c r="V46" s="93"/>
    </row>
    <row r="47" spans="1:22" ht="12.75" outlineLevel="2">
      <c r="A47" s="3"/>
      <c r="B47" s="110"/>
      <c r="C47" s="111"/>
      <c r="D47" s="112"/>
      <c r="E47" s="113" t="s">
        <v>205</v>
      </c>
      <c r="F47" s="114"/>
      <c r="G47" s="115"/>
      <c r="H47" s="114"/>
      <c r="I47" s="112"/>
      <c r="J47" s="114"/>
      <c r="K47" s="116"/>
      <c r="L47" s="117"/>
      <c r="M47" s="117"/>
      <c r="N47" s="117"/>
      <c r="O47" s="117"/>
      <c r="P47" s="118"/>
      <c r="Q47" s="118"/>
      <c r="R47" s="118"/>
      <c r="S47" s="118"/>
      <c r="T47" s="119"/>
      <c r="U47" s="119"/>
      <c r="V47" s="93"/>
    </row>
    <row r="48" spans="1:22" ht="25.5" outlineLevel="2">
      <c r="A48" s="3"/>
      <c r="B48" s="93"/>
      <c r="C48" s="93"/>
      <c r="D48" s="120" t="s">
        <v>4</v>
      </c>
      <c r="E48" s="121">
        <v>1</v>
      </c>
      <c r="F48" s="122" t="s">
        <v>111</v>
      </c>
      <c r="G48" s="123" t="s">
        <v>247</v>
      </c>
      <c r="H48" s="124">
        <v>35.5</v>
      </c>
      <c r="I48" s="125" t="s">
        <v>9</v>
      </c>
      <c r="J48" s="126"/>
      <c r="K48" s="127">
        <f>H48*J48</f>
        <v>0</v>
      </c>
      <c r="L48" s="128">
        <f>IF(D48="S",K48,"")</f>
      </c>
      <c r="M48" s="129">
        <f>IF(OR(D48="P",D48="U"),K48,"")</f>
        <v>0</v>
      </c>
      <c r="N48" s="129">
        <f>IF(D48="H",K48,"")</f>
      </c>
      <c r="O48" s="129">
        <f>IF(D48="V",K48,"")</f>
      </c>
      <c r="P48" s="130">
        <v>0.10095</v>
      </c>
      <c r="Q48" s="130">
        <v>0</v>
      </c>
      <c r="R48" s="130">
        <v>0.14000000000008583</v>
      </c>
      <c r="S48" s="126">
        <v>12.91600000000797</v>
      </c>
      <c r="T48" s="131">
        <v>21</v>
      </c>
      <c r="U48" s="132">
        <f>K48*(T48+100)/100</f>
        <v>0</v>
      </c>
      <c r="V48" s="133"/>
    </row>
    <row r="49" spans="1:22" ht="12.75" outlineLevel="2">
      <c r="A49" s="3"/>
      <c r="B49" s="93"/>
      <c r="C49" s="93"/>
      <c r="D49" s="120" t="s">
        <v>5</v>
      </c>
      <c r="E49" s="121">
        <v>2</v>
      </c>
      <c r="F49" s="122" t="s">
        <v>70</v>
      </c>
      <c r="G49" s="123" t="s">
        <v>197</v>
      </c>
      <c r="H49" s="124">
        <v>36</v>
      </c>
      <c r="I49" s="125" t="s">
        <v>9</v>
      </c>
      <c r="J49" s="126"/>
      <c r="K49" s="127">
        <f>H49*J49</f>
        <v>0</v>
      </c>
      <c r="L49" s="128">
        <f>IF(D49="S",K49,"")</f>
        <v>0</v>
      </c>
      <c r="M49" s="129">
        <f>IF(OR(D49="P",D49="U"),K49,"")</f>
      </c>
      <c r="N49" s="129">
        <f>IF(D49="H",K49,"")</f>
      </c>
      <c r="O49" s="129">
        <f>IF(D49="V",K49,"")</f>
      </c>
      <c r="P49" s="130">
        <v>0.02</v>
      </c>
      <c r="Q49" s="130">
        <v>0</v>
      </c>
      <c r="R49" s="130">
        <v>0</v>
      </c>
      <c r="S49" s="126">
        <v>0</v>
      </c>
      <c r="T49" s="131">
        <v>21</v>
      </c>
      <c r="U49" s="132">
        <f>K49*(T49+100)/100</f>
        <v>0</v>
      </c>
      <c r="V49" s="133"/>
    </row>
    <row r="50" spans="1:22" ht="12.75" outlineLevel="1">
      <c r="A50" s="3"/>
      <c r="B50" s="94"/>
      <c r="C50" s="95" t="s">
        <v>27</v>
      </c>
      <c r="D50" s="96" t="s">
        <v>3</v>
      </c>
      <c r="E50" s="97"/>
      <c r="F50" s="97" t="s">
        <v>33</v>
      </c>
      <c r="G50" s="98" t="s">
        <v>188</v>
      </c>
      <c r="H50" s="97"/>
      <c r="I50" s="96"/>
      <c r="J50" s="97"/>
      <c r="K50" s="99">
        <f>SUBTOTAL(9,K51:K60)</f>
        <v>0</v>
      </c>
      <c r="L50" s="100">
        <f>SUBTOTAL(9,L51:L60)</f>
        <v>0</v>
      </c>
      <c r="M50" s="100">
        <f>SUBTOTAL(9,M51:M60)</f>
        <v>0</v>
      </c>
      <c r="N50" s="100">
        <f>SUBTOTAL(9,N51:N60)</f>
        <v>0</v>
      </c>
      <c r="O50" s="100">
        <f>SUBTOTAL(9,O51:O60)</f>
        <v>0</v>
      </c>
      <c r="P50" s="101">
        <f>SUMPRODUCT(P51:P60,$H51:$H60)</f>
        <v>0</v>
      </c>
      <c r="Q50" s="101">
        <f>SUMPRODUCT(Q51:Q60,$H51:$H60)</f>
        <v>6.2725</v>
      </c>
      <c r="R50" s="101">
        <f>SUMPRODUCT(R51:R60,$H51:$H60)</f>
        <v>36.317880000002525</v>
      </c>
      <c r="S50" s="100">
        <f>SUMPRODUCT(S51:S60,$H51:$H60)</f>
        <v>3140.0714520002307</v>
      </c>
      <c r="T50" s="102">
        <f>SUMPRODUCT(T51:T60,$K51:$K60)/100</f>
        <v>0</v>
      </c>
      <c r="U50" s="102">
        <f>K50+T50</f>
        <v>0</v>
      </c>
      <c r="V50" s="93"/>
    </row>
    <row r="51" spans="1:22" ht="12.75" outlineLevel="2">
      <c r="A51" s="3"/>
      <c r="B51" s="110"/>
      <c r="C51" s="111"/>
      <c r="D51" s="112"/>
      <c r="E51" s="113" t="s">
        <v>205</v>
      </c>
      <c r="F51" s="114"/>
      <c r="G51" s="115"/>
      <c r="H51" s="114"/>
      <c r="I51" s="112"/>
      <c r="J51" s="114"/>
      <c r="K51" s="116"/>
      <c r="L51" s="117"/>
      <c r="M51" s="117"/>
      <c r="N51" s="117"/>
      <c r="O51" s="117"/>
      <c r="P51" s="118"/>
      <c r="Q51" s="118"/>
      <c r="R51" s="118"/>
      <c r="S51" s="118"/>
      <c r="T51" s="119"/>
      <c r="U51" s="119"/>
      <c r="V51" s="93"/>
    </row>
    <row r="52" spans="1:22" ht="12.75" outlineLevel="2">
      <c r="A52" s="3"/>
      <c r="B52" s="93"/>
      <c r="C52" s="93"/>
      <c r="D52" s="120" t="s">
        <v>4</v>
      </c>
      <c r="E52" s="121">
        <v>1</v>
      </c>
      <c r="F52" s="122" t="s">
        <v>114</v>
      </c>
      <c r="G52" s="123" t="s">
        <v>212</v>
      </c>
      <c r="H52" s="124">
        <v>2.16</v>
      </c>
      <c r="I52" s="125" t="s">
        <v>14</v>
      </c>
      <c r="J52" s="126"/>
      <c r="K52" s="127">
        <f>H52*J52</f>
        <v>0</v>
      </c>
      <c r="L52" s="128">
        <f>IF(D52="S",K52,"")</f>
      </c>
      <c r="M52" s="129">
        <f>IF(OR(D52="P",D52="U"),K52,"")</f>
        <v>0</v>
      </c>
      <c r="N52" s="129">
        <f>IF(D52="H",K52,"")</f>
      </c>
      <c r="O52" s="129">
        <f>IF(D52="V",K52,"")</f>
      </c>
      <c r="P52" s="130">
        <v>0</v>
      </c>
      <c r="Q52" s="130">
        <v>2</v>
      </c>
      <c r="R52" s="130">
        <v>6.436000000001059</v>
      </c>
      <c r="S52" s="126">
        <v>593.4144000000977</v>
      </c>
      <c r="T52" s="131">
        <v>21</v>
      </c>
      <c r="U52" s="132">
        <f>K52*(T52+100)/100</f>
        <v>0</v>
      </c>
      <c r="V52" s="133"/>
    </row>
    <row r="53" spans="1:22" s="50" customFormat="1" ht="10.5" customHeight="1" outlineLevel="3">
      <c r="A53" s="134"/>
      <c r="B53" s="135"/>
      <c r="C53" s="135"/>
      <c r="D53" s="135"/>
      <c r="E53" s="135"/>
      <c r="F53" s="135"/>
      <c r="G53" s="135" t="s">
        <v>196</v>
      </c>
      <c r="H53" s="136">
        <v>0</v>
      </c>
      <c r="I53" s="137"/>
      <c r="J53" s="135"/>
      <c r="K53" s="135"/>
      <c r="L53" s="138"/>
      <c r="M53" s="138"/>
      <c r="N53" s="138"/>
      <c r="O53" s="138"/>
      <c r="P53" s="138"/>
      <c r="Q53" s="138"/>
      <c r="R53" s="138"/>
      <c r="S53" s="138"/>
      <c r="T53" s="139"/>
      <c r="U53" s="139"/>
      <c r="V53" s="135"/>
    </row>
    <row r="54" spans="1:22" s="50" customFormat="1" ht="10.5" customHeight="1" outlineLevel="3">
      <c r="A54" s="134"/>
      <c r="B54" s="135"/>
      <c r="C54" s="135"/>
      <c r="D54" s="135"/>
      <c r="E54" s="135"/>
      <c r="F54" s="135"/>
      <c r="G54" s="135" t="s">
        <v>132</v>
      </c>
      <c r="H54" s="136">
        <v>2.16</v>
      </c>
      <c r="I54" s="137"/>
      <c r="J54" s="135"/>
      <c r="K54" s="135"/>
      <c r="L54" s="138"/>
      <c r="M54" s="138"/>
      <c r="N54" s="138"/>
      <c r="O54" s="138"/>
      <c r="P54" s="138"/>
      <c r="Q54" s="138"/>
      <c r="R54" s="138"/>
      <c r="S54" s="138"/>
      <c r="T54" s="139"/>
      <c r="U54" s="139"/>
      <c r="V54" s="135"/>
    </row>
    <row r="55" spans="1:22" ht="12.75" outlineLevel="2">
      <c r="A55" s="3"/>
      <c r="B55" s="93"/>
      <c r="C55" s="93"/>
      <c r="D55" s="120" t="s">
        <v>4</v>
      </c>
      <c r="E55" s="121">
        <v>2</v>
      </c>
      <c r="F55" s="122" t="s">
        <v>115</v>
      </c>
      <c r="G55" s="123" t="s">
        <v>233</v>
      </c>
      <c r="H55" s="124">
        <v>35.5</v>
      </c>
      <c r="I55" s="125" t="s">
        <v>9</v>
      </c>
      <c r="J55" s="126"/>
      <c r="K55" s="127">
        <f aca="true" t="shared" si="2" ref="K55:K60">H55*J55</f>
        <v>0</v>
      </c>
      <c r="L55" s="128">
        <f aca="true" t="shared" si="3" ref="L55:L60">IF(D55="S",K55,"")</f>
      </c>
      <c r="M55" s="129">
        <f aca="true" t="shared" si="4" ref="M55:M60">IF(OR(D55="P",D55="U"),K55,"")</f>
        <v>0</v>
      </c>
      <c r="N55" s="129">
        <f aca="true" t="shared" si="5" ref="N55:N60">IF(D55="H",K55,"")</f>
      </c>
      <c r="O55" s="129">
        <f aca="true" t="shared" si="6" ref="O55:O60">IF(D55="V",K55,"")</f>
      </c>
      <c r="P55" s="130">
        <v>0</v>
      </c>
      <c r="Q55" s="130">
        <v>0.055</v>
      </c>
      <c r="R55" s="130">
        <v>0.2300000000000182</v>
      </c>
      <c r="S55" s="126">
        <v>19.06700000000151</v>
      </c>
      <c r="T55" s="131">
        <v>21</v>
      </c>
      <c r="U55" s="132">
        <f aca="true" t="shared" si="7" ref="U55:U60">K55*(T55+100)/100</f>
        <v>0</v>
      </c>
      <c r="V55" s="133"/>
    </row>
    <row r="56" spans="1:22" ht="12.75" outlineLevel="2">
      <c r="A56" s="3"/>
      <c r="B56" s="93"/>
      <c r="C56" s="93"/>
      <c r="D56" s="120" t="s">
        <v>6</v>
      </c>
      <c r="E56" s="121">
        <v>3</v>
      </c>
      <c r="F56" s="122" t="s">
        <v>118</v>
      </c>
      <c r="G56" s="123" t="s">
        <v>244</v>
      </c>
      <c r="H56" s="124">
        <v>6.2725</v>
      </c>
      <c r="I56" s="125" t="s">
        <v>10</v>
      </c>
      <c r="J56" s="126"/>
      <c r="K56" s="127">
        <f t="shared" si="2"/>
        <v>0</v>
      </c>
      <c r="L56" s="128">
        <f t="shared" si="3"/>
      </c>
      <c r="M56" s="129">
        <f t="shared" si="4"/>
        <v>0</v>
      </c>
      <c r="N56" s="129">
        <f t="shared" si="5"/>
      </c>
      <c r="O56" s="129">
        <f t="shared" si="6"/>
      </c>
      <c r="P56" s="130">
        <v>0</v>
      </c>
      <c r="Q56" s="130">
        <v>0</v>
      </c>
      <c r="R56" s="130">
        <v>0.9420000000000073</v>
      </c>
      <c r="S56" s="126">
        <v>78.0918000000006</v>
      </c>
      <c r="T56" s="131">
        <v>21</v>
      </c>
      <c r="U56" s="132">
        <f t="shared" si="7"/>
        <v>0</v>
      </c>
      <c r="V56" s="133"/>
    </row>
    <row r="57" spans="1:22" ht="25.5" outlineLevel="2">
      <c r="A57" s="3"/>
      <c r="B57" s="93"/>
      <c r="C57" s="93"/>
      <c r="D57" s="120" t="s">
        <v>6</v>
      </c>
      <c r="E57" s="121">
        <v>4</v>
      </c>
      <c r="F57" s="122" t="s">
        <v>119</v>
      </c>
      <c r="G57" s="123" t="s">
        <v>248</v>
      </c>
      <c r="H57" s="124">
        <v>50.18</v>
      </c>
      <c r="I57" s="125" t="s">
        <v>10</v>
      </c>
      <c r="J57" s="126"/>
      <c r="K57" s="127">
        <f t="shared" si="2"/>
        <v>0</v>
      </c>
      <c r="L57" s="128">
        <f t="shared" si="3"/>
      </c>
      <c r="M57" s="129">
        <f t="shared" si="4"/>
        <v>0</v>
      </c>
      <c r="N57" s="129">
        <f t="shared" si="5"/>
      </c>
      <c r="O57" s="129">
        <f t="shared" si="6"/>
      </c>
      <c r="P57" s="130">
        <v>0</v>
      </c>
      <c r="Q57" s="130">
        <v>0</v>
      </c>
      <c r="R57" s="130">
        <v>0.10500000000001818</v>
      </c>
      <c r="S57" s="126">
        <v>8.70450000000151</v>
      </c>
      <c r="T57" s="131">
        <v>21</v>
      </c>
      <c r="U57" s="132">
        <f t="shared" si="7"/>
        <v>0</v>
      </c>
      <c r="V57" s="133"/>
    </row>
    <row r="58" spans="1:22" ht="12.75" outlineLevel="2">
      <c r="A58" s="3"/>
      <c r="B58" s="93"/>
      <c r="C58" s="93"/>
      <c r="D58" s="120" t="s">
        <v>6</v>
      </c>
      <c r="E58" s="121">
        <v>5</v>
      </c>
      <c r="F58" s="122" t="s">
        <v>116</v>
      </c>
      <c r="G58" s="123" t="s">
        <v>204</v>
      </c>
      <c r="H58" s="124">
        <v>6.2725</v>
      </c>
      <c r="I58" s="125" t="s">
        <v>10</v>
      </c>
      <c r="J58" s="126"/>
      <c r="K58" s="127">
        <f t="shared" si="2"/>
        <v>0</v>
      </c>
      <c r="L58" s="128">
        <f t="shared" si="3"/>
      </c>
      <c r="M58" s="129">
        <f t="shared" si="4"/>
        <v>0</v>
      </c>
      <c r="N58" s="129">
        <f t="shared" si="5"/>
      </c>
      <c r="O58" s="129">
        <f t="shared" si="6"/>
      </c>
      <c r="P58" s="130">
        <v>0</v>
      </c>
      <c r="Q58" s="130">
        <v>0</v>
      </c>
      <c r="R58" s="130">
        <v>0.4899999999997817</v>
      </c>
      <c r="S58" s="126">
        <v>40.620999999981905</v>
      </c>
      <c r="T58" s="131">
        <v>21</v>
      </c>
      <c r="U58" s="132">
        <f t="shared" si="7"/>
        <v>0</v>
      </c>
      <c r="V58" s="133"/>
    </row>
    <row r="59" spans="1:22" ht="12.75" outlineLevel="2">
      <c r="A59" s="3"/>
      <c r="B59" s="93"/>
      <c r="C59" s="93"/>
      <c r="D59" s="120" t="s">
        <v>6</v>
      </c>
      <c r="E59" s="121">
        <v>6</v>
      </c>
      <c r="F59" s="122" t="s">
        <v>117</v>
      </c>
      <c r="G59" s="123" t="s">
        <v>232</v>
      </c>
      <c r="H59" s="124">
        <v>75.27</v>
      </c>
      <c r="I59" s="125" t="s">
        <v>10</v>
      </c>
      <c r="J59" s="126"/>
      <c r="K59" s="127">
        <f t="shared" si="2"/>
        <v>0</v>
      </c>
      <c r="L59" s="128">
        <f t="shared" si="3"/>
      </c>
      <c r="M59" s="129">
        <f t="shared" si="4"/>
        <v>0</v>
      </c>
      <c r="N59" s="129">
        <f t="shared" si="5"/>
      </c>
      <c r="O59" s="129">
        <f t="shared" si="6"/>
      </c>
      <c r="P59" s="130">
        <v>0</v>
      </c>
      <c r="Q59" s="130">
        <v>0</v>
      </c>
      <c r="R59" s="130">
        <v>0</v>
      </c>
      <c r="S59" s="126">
        <v>0</v>
      </c>
      <c r="T59" s="131">
        <v>21</v>
      </c>
      <c r="U59" s="132">
        <f t="shared" si="7"/>
        <v>0</v>
      </c>
      <c r="V59" s="133"/>
    </row>
    <row r="60" spans="1:22" ht="12.75" outlineLevel="2">
      <c r="A60" s="3"/>
      <c r="B60" s="93"/>
      <c r="C60" s="93"/>
      <c r="D60" s="120" t="s">
        <v>6</v>
      </c>
      <c r="E60" s="121">
        <v>7</v>
      </c>
      <c r="F60" s="122" t="s">
        <v>120</v>
      </c>
      <c r="G60" s="123" t="s">
        <v>180</v>
      </c>
      <c r="H60" s="124">
        <v>6.2725</v>
      </c>
      <c r="I60" s="125" t="s">
        <v>10</v>
      </c>
      <c r="J60" s="126"/>
      <c r="K60" s="127">
        <f t="shared" si="2"/>
        <v>0</v>
      </c>
      <c r="L60" s="128">
        <f t="shared" si="3"/>
      </c>
      <c r="M60" s="129">
        <f t="shared" si="4"/>
        <v>0</v>
      </c>
      <c r="N60" s="129">
        <f t="shared" si="5"/>
      </c>
      <c r="O60" s="129">
        <f t="shared" si="6"/>
      </c>
      <c r="P60" s="130">
        <v>0</v>
      </c>
      <c r="Q60" s="130">
        <v>0</v>
      </c>
      <c r="R60" s="130">
        <v>0</v>
      </c>
      <c r="S60" s="126">
        <v>0</v>
      </c>
      <c r="T60" s="131">
        <v>21</v>
      </c>
      <c r="U60" s="132">
        <f t="shared" si="7"/>
        <v>0</v>
      </c>
      <c r="V60" s="133"/>
    </row>
    <row r="61" spans="1:22" ht="12.75" outlineLevel="1">
      <c r="A61" s="3"/>
      <c r="B61" s="94"/>
      <c r="C61" s="95" t="s">
        <v>28</v>
      </c>
      <c r="D61" s="96" t="s">
        <v>3</v>
      </c>
      <c r="E61" s="97"/>
      <c r="F61" s="97" t="s">
        <v>33</v>
      </c>
      <c r="G61" s="98" t="s">
        <v>145</v>
      </c>
      <c r="H61" s="97"/>
      <c r="I61" s="96"/>
      <c r="J61" s="97"/>
      <c r="K61" s="99">
        <f>SUBTOTAL(9,K62:K63)</f>
        <v>0</v>
      </c>
      <c r="L61" s="100">
        <f>SUBTOTAL(9,L62:L63)</f>
        <v>0</v>
      </c>
      <c r="M61" s="100">
        <f>SUBTOTAL(9,M62:M63)</f>
        <v>0</v>
      </c>
      <c r="N61" s="100">
        <f>SUBTOTAL(9,N62:N63)</f>
        <v>0</v>
      </c>
      <c r="O61" s="100">
        <f>SUBTOTAL(9,O62:O63)</f>
        <v>0</v>
      </c>
      <c r="P61" s="101">
        <f>SUMPRODUCT(P62:P63,$H62:$H63)</f>
        <v>0</v>
      </c>
      <c r="Q61" s="101">
        <f>SUMPRODUCT(Q62:Q63,$H62:$H63)</f>
        <v>0</v>
      </c>
      <c r="R61" s="101">
        <f>SUMPRODUCT(R62:R63,$H62:$H63)</f>
        <v>11.822962812007043</v>
      </c>
      <c r="S61" s="100">
        <f>SUMPRODUCT(S62:S63,$H62:$H63)</f>
        <v>980.1236171153839</v>
      </c>
      <c r="T61" s="102">
        <f>SUMPRODUCT(T62:T63,$K62:$K63)/100</f>
        <v>0</v>
      </c>
      <c r="U61" s="102">
        <f>K61+T61</f>
        <v>0</v>
      </c>
      <c r="V61" s="93"/>
    </row>
    <row r="62" spans="1:22" ht="12.75" outlineLevel="2">
      <c r="A62" s="3"/>
      <c r="B62" s="110"/>
      <c r="C62" s="111"/>
      <c r="D62" s="112"/>
      <c r="E62" s="113" t="s">
        <v>205</v>
      </c>
      <c r="F62" s="114"/>
      <c r="G62" s="115"/>
      <c r="H62" s="114"/>
      <c r="I62" s="112"/>
      <c r="J62" s="114"/>
      <c r="K62" s="116"/>
      <c r="L62" s="117"/>
      <c r="M62" s="117"/>
      <c r="N62" s="117"/>
      <c r="O62" s="117"/>
      <c r="P62" s="118"/>
      <c r="Q62" s="118"/>
      <c r="R62" s="118"/>
      <c r="S62" s="118"/>
      <c r="T62" s="119"/>
      <c r="U62" s="119"/>
      <c r="V62" s="93"/>
    </row>
    <row r="63" spans="1:22" ht="12.75" outlineLevel="2">
      <c r="A63" s="3"/>
      <c r="B63" s="93"/>
      <c r="C63" s="93"/>
      <c r="D63" s="120" t="s">
        <v>6</v>
      </c>
      <c r="E63" s="121">
        <v>1</v>
      </c>
      <c r="F63" s="122" t="s">
        <v>122</v>
      </c>
      <c r="G63" s="123" t="s">
        <v>225</v>
      </c>
      <c r="H63" s="124">
        <v>4.550794</v>
      </c>
      <c r="I63" s="125" t="s">
        <v>10</v>
      </c>
      <c r="J63" s="126"/>
      <c r="K63" s="127">
        <f>H63*J63</f>
        <v>0</v>
      </c>
      <c r="L63" s="128">
        <f>IF(D63="S",K63,"")</f>
      </c>
      <c r="M63" s="129">
        <f>IF(OR(D63="P",D63="U"),K63,"")</f>
        <v>0</v>
      </c>
      <c r="N63" s="129">
        <f>IF(D63="H",K63,"")</f>
      </c>
      <c r="O63" s="129">
        <f>IF(D63="V",K63,"")</f>
      </c>
      <c r="P63" s="130">
        <v>0</v>
      </c>
      <c r="Q63" s="130">
        <v>0</v>
      </c>
      <c r="R63" s="130">
        <v>2.598000000001548</v>
      </c>
      <c r="S63" s="126">
        <v>215.37420000012833</v>
      </c>
      <c r="T63" s="131">
        <v>21</v>
      </c>
      <c r="U63" s="132">
        <f>K63*(T63+100)/100</f>
        <v>0</v>
      </c>
      <c r="V63" s="133"/>
    </row>
    <row r="64" spans="1:22" ht="12.75" outlineLevel="1">
      <c r="A64" s="3"/>
      <c r="B64" s="94"/>
      <c r="C64" s="95" t="s">
        <v>30</v>
      </c>
      <c r="D64" s="96" t="s">
        <v>3</v>
      </c>
      <c r="E64" s="97"/>
      <c r="F64" s="97" t="s">
        <v>37</v>
      </c>
      <c r="G64" s="98" t="s">
        <v>186</v>
      </c>
      <c r="H64" s="97"/>
      <c r="I64" s="96"/>
      <c r="J64" s="97"/>
      <c r="K64" s="99">
        <f>SUBTOTAL(9,K65:K74)</f>
        <v>0</v>
      </c>
      <c r="L64" s="100">
        <f>SUBTOTAL(9,L65:L74)</f>
        <v>0</v>
      </c>
      <c r="M64" s="100">
        <f>SUBTOTAL(9,M65:M74)</f>
        <v>0</v>
      </c>
      <c r="N64" s="100">
        <f>SUBTOTAL(9,N65:N74)</f>
        <v>0</v>
      </c>
      <c r="O64" s="100">
        <f>SUBTOTAL(9,O65:O74)</f>
        <v>0</v>
      </c>
      <c r="P64" s="101">
        <f>SUMPRODUCT(P65:P74,$H65:$H74)</f>
        <v>0.07100000000000001</v>
      </c>
      <c r="Q64" s="101">
        <f>SUMPRODUCT(Q65:Q74,$H65:$H74)</f>
        <v>0</v>
      </c>
      <c r="R64" s="101">
        <f>SUMPRODUCT(R65:R74,$H65:$H74)</f>
        <v>15.052000000007297</v>
      </c>
      <c r="S64" s="100">
        <f>SUMPRODUCT(S65:S74,$H65:$H74)</f>
        <v>1207.1704000005852</v>
      </c>
      <c r="T64" s="102">
        <f>SUMPRODUCT(T65:T74,$K65:$K74)/100</f>
        <v>0</v>
      </c>
      <c r="U64" s="102">
        <f>K64+T64</f>
        <v>0</v>
      </c>
      <c r="V64" s="93"/>
    </row>
    <row r="65" spans="1:22" ht="12.75" outlineLevel="2">
      <c r="A65" s="3"/>
      <c r="B65" s="110"/>
      <c r="C65" s="111"/>
      <c r="D65" s="112"/>
      <c r="E65" s="113" t="s">
        <v>205</v>
      </c>
      <c r="F65" s="114"/>
      <c r="G65" s="115"/>
      <c r="H65" s="114"/>
      <c r="I65" s="112"/>
      <c r="J65" s="114"/>
      <c r="K65" s="116"/>
      <c r="L65" s="117"/>
      <c r="M65" s="117"/>
      <c r="N65" s="117"/>
      <c r="O65" s="117"/>
      <c r="P65" s="118"/>
      <c r="Q65" s="118"/>
      <c r="R65" s="118"/>
      <c r="S65" s="118"/>
      <c r="T65" s="119"/>
      <c r="U65" s="119"/>
      <c r="V65" s="93"/>
    </row>
    <row r="66" spans="1:22" ht="25.5" outlineLevel="2">
      <c r="A66" s="3"/>
      <c r="B66" s="93"/>
      <c r="C66" s="93"/>
      <c r="D66" s="120" t="s">
        <v>4</v>
      </c>
      <c r="E66" s="121">
        <v>1</v>
      </c>
      <c r="F66" s="122" t="s">
        <v>97</v>
      </c>
      <c r="G66" s="123" t="s">
        <v>261</v>
      </c>
      <c r="H66" s="124">
        <v>35.5</v>
      </c>
      <c r="I66" s="125" t="s">
        <v>9</v>
      </c>
      <c r="J66" s="126"/>
      <c r="K66" s="127">
        <f>H66*J66</f>
        <v>0</v>
      </c>
      <c r="L66" s="128">
        <f>IF(D66="S",K66,"")</f>
      </c>
      <c r="M66" s="129">
        <f>IF(OR(D66="P",D66="U"),K66,"")</f>
        <v>0</v>
      </c>
      <c r="N66" s="129">
        <f>IF(D66="H",K66,"")</f>
      </c>
      <c r="O66" s="129">
        <f>IF(D66="V",K66,"")</f>
      </c>
      <c r="P66" s="130">
        <v>0</v>
      </c>
      <c r="Q66" s="130">
        <v>0</v>
      </c>
      <c r="R66" s="130">
        <v>0.2800000000002001</v>
      </c>
      <c r="S66" s="126">
        <v>22.456000000016047</v>
      </c>
      <c r="T66" s="131">
        <v>21</v>
      </c>
      <c r="U66" s="132">
        <f>K66*(T66+100)/100</f>
        <v>0</v>
      </c>
      <c r="V66" s="133"/>
    </row>
    <row r="67" spans="1:22" ht="12.75" outlineLevel="2">
      <c r="A67" s="3"/>
      <c r="B67" s="93"/>
      <c r="C67" s="93"/>
      <c r="D67" s="120" t="s">
        <v>5</v>
      </c>
      <c r="E67" s="121">
        <v>2</v>
      </c>
      <c r="F67" s="122" t="s">
        <v>30</v>
      </c>
      <c r="G67" s="123" t="s">
        <v>234</v>
      </c>
      <c r="H67" s="124">
        <v>35.5</v>
      </c>
      <c r="I67" s="125" t="s">
        <v>9</v>
      </c>
      <c r="J67" s="126"/>
      <c r="K67" s="127">
        <f>H67*J67</f>
        <v>0</v>
      </c>
      <c r="L67" s="128">
        <f>IF(D67="S",K67,"")</f>
        <v>0</v>
      </c>
      <c r="M67" s="129">
        <f>IF(OR(D67="P",D67="U"),K67,"")</f>
      </c>
      <c r="N67" s="129">
        <f>IF(D67="H",K67,"")</f>
      </c>
      <c r="O67" s="129">
        <f>IF(D67="V",K67,"")</f>
      </c>
      <c r="P67" s="130">
        <v>0.002</v>
      </c>
      <c r="Q67" s="130">
        <v>0</v>
      </c>
      <c r="R67" s="130">
        <v>0</v>
      </c>
      <c r="S67" s="126">
        <v>0</v>
      </c>
      <c r="T67" s="131">
        <v>21</v>
      </c>
      <c r="U67" s="132">
        <f>K67*(T67+100)/100</f>
        <v>0</v>
      </c>
      <c r="V67" s="133"/>
    </row>
    <row r="68" spans="1:22" ht="12.75" outlineLevel="2">
      <c r="A68" s="3"/>
      <c r="B68" s="93"/>
      <c r="C68" s="93"/>
      <c r="D68" s="120" t="s">
        <v>4</v>
      </c>
      <c r="E68" s="121">
        <v>3</v>
      </c>
      <c r="F68" s="122" t="s">
        <v>99</v>
      </c>
      <c r="G68" s="123" t="s">
        <v>228</v>
      </c>
      <c r="H68" s="124">
        <v>106.5</v>
      </c>
      <c r="I68" s="125" t="s">
        <v>9</v>
      </c>
      <c r="J68" s="126"/>
      <c r="K68" s="127">
        <f>H68*J68</f>
        <v>0</v>
      </c>
      <c r="L68" s="128">
        <f>IF(D68="S",K68,"")</f>
      </c>
      <c r="M68" s="129">
        <f>IF(OR(D68="P",D68="U"),K68,"")</f>
        <v>0</v>
      </c>
      <c r="N68" s="129">
        <f>IF(D68="H",K68,"")</f>
      </c>
      <c r="O68" s="129">
        <f>IF(D68="V",K68,"")</f>
      </c>
      <c r="P68" s="130">
        <v>0</v>
      </c>
      <c r="Q68" s="130">
        <v>0</v>
      </c>
      <c r="R68" s="130">
        <v>0.02199999999999136</v>
      </c>
      <c r="S68" s="126">
        <v>1.7643999999993074</v>
      </c>
      <c r="T68" s="131">
        <v>21</v>
      </c>
      <c r="U68" s="132">
        <f>K68*(T68+100)/100</f>
        <v>0</v>
      </c>
      <c r="V68" s="133"/>
    </row>
    <row r="69" spans="1:22" s="50" customFormat="1" ht="10.5" customHeight="1" outlineLevel="3">
      <c r="A69" s="134"/>
      <c r="B69" s="135"/>
      <c r="C69" s="135"/>
      <c r="D69" s="135"/>
      <c r="E69" s="135"/>
      <c r="F69" s="135"/>
      <c r="G69" s="135" t="s">
        <v>62</v>
      </c>
      <c r="H69" s="136">
        <v>106.5</v>
      </c>
      <c r="I69" s="137"/>
      <c r="J69" s="135"/>
      <c r="K69" s="135"/>
      <c r="L69" s="138"/>
      <c r="M69" s="138"/>
      <c r="N69" s="138"/>
      <c r="O69" s="138"/>
      <c r="P69" s="138"/>
      <c r="Q69" s="138"/>
      <c r="R69" s="138"/>
      <c r="S69" s="138"/>
      <c r="T69" s="139"/>
      <c r="U69" s="139"/>
      <c r="V69" s="135"/>
    </row>
    <row r="70" spans="1:22" ht="12.75" outlineLevel="2">
      <c r="A70" s="3"/>
      <c r="B70" s="93"/>
      <c r="C70" s="93"/>
      <c r="D70" s="120" t="s">
        <v>5</v>
      </c>
      <c r="E70" s="121">
        <v>4</v>
      </c>
      <c r="F70" s="122" t="s">
        <v>30</v>
      </c>
      <c r="G70" s="123" t="s">
        <v>202</v>
      </c>
      <c r="H70" s="124">
        <v>3.5</v>
      </c>
      <c r="I70" s="125" t="s">
        <v>39</v>
      </c>
      <c r="J70" s="126"/>
      <c r="K70" s="127">
        <f>H70*J70</f>
        <v>0</v>
      </c>
      <c r="L70" s="128">
        <f>IF(D70="S",K70,"")</f>
        <v>0</v>
      </c>
      <c r="M70" s="129">
        <f>IF(OR(D70="P",D70="U"),K70,"")</f>
      </c>
      <c r="N70" s="129">
        <f>IF(D70="H",K70,"")</f>
      </c>
      <c r="O70" s="129">
        <f>IF(D70="V",K70,"")</f>
      </c>
      <c r="P70" s="130">
        <v>0</v>
      </c>
      <c r="Q70" s="130">
        <v>0</v>
      </c>
      <c r="R70" s="130">
        <v>0</v>
      </c>
      <c r="S70" s="126">
        <v>0</v>
      </c>
      <c r="T70" s="131">
        <v>21</v>
      </c>
      <c r="U70" s="132">
        <f>K70*(T70+100)/100</f>
        <v>0</v>
      </c>
      <c r="V70" s="133"/>
    </row>
    <row r="71" spans="1:22" ht="12.75" outlineLevel="2">
      <c r="A71" s="3"/>
      <c r="B71" s="93"/>
      <c r="C71" s="93"/>
      <c r="D71" s="120" t="s">
        <v>5</v>
      </c>
      <c r="E71" s="121">
        <v>5</v>
      </c>
      <c r="F71" s="122" t="s">
        <v>41</v>
      </c>
      <c r="G71" s="123" t="s">
        <v>201</v>
      </c>
      <c r="H71" s="124">
        <v>2</v>
      </c>
      <c r="I71" s="125" t="s">
        <v>39</v>
      </c>
      <c r="J71" s="126"/>
      <c r="K71" s="127">
        <f>H71*J71</f>
        <v>0</v>
      </c>
      <c r="L71" s="128">
        <f>IF(D71="S",K71,"")</f>
        <v>0</v>
      </c>
      <c r="M71" s="129">
        <f>IF(OR(D71="P",D71="U"),K71,"")</f>
      </c>
      <c r="N71" s="129">
        <f>IF(D71="H",K71,"")</f>
      </c>
      <c r="O71" s="129">
        <f>IF(D71="V",K71,"")</f>
      </c>
      <c r="P71" s="130">
        <v>0</v>
      </c>
      <c r="Q71" s="130">
        <v>0</v>
      </c>
      <c r="R71" s="130">
        <v>0</v>
      </c>
      <c r="S71" s="126">
        <v>0</v>
      </c>
      <c r="T71" s="131">
        <v>21</v>
      </c>
      <c r="U71" s="132">
        <f>K71*(T71+100)/100</f>
        <v>0</v>
      </c>
      <c r="V71" s="133"/>
    </row>
    <row r="72" spans="1:22" ht="12.75" outlineLevel="2">
      <c r="A72" s="3"/>
      <c r="B72" s="93"/>
      <c r="C72" s="93"/>
      <c r="D72" s="120" t="s">
        <v>5</v>
      </c>
      <c r="E72" s="121">
        <v>6</v>
      </c>
      <c r="F72" s="122" t="s">
        <v>49</v>
      </c>
      <c r="G72" s="123" t="s">
        <v>198</v>
      </c>
      <c r="H72" s="124">
        <v>6</v>
      </c>
      <c r="I72" s="125" t="s">
        <v>39</v>
      </c>
      <c r="J72" s="126"/>
      <c r="K72" s="127">
        <f>H72*J72</f>
        <v>0</v>
      </c>
      <c r="L72" s="128">
        <f>IF(D72="S",K72,"")</f>
        <v>0</v>
      </c>
      <c r="M72" s="129">
        <f>IF(OR(D72="P",D72="U"),K72,"")</f>
      </c>
      <c r="N72" s="129">
        <f>IF(D72="H",K72,"")</f>
      </c>
      <c r="O72" s="129">
        <f>IF(D72="V",K72,"")</f>
      </c>
      <c r="P72" s="130">
        <v>0</v>
      </c>
      <c r="Q72" s="130">
        <v>0</v>
      </c>
      <c r="R72" s="130">
        <v>0</v>
      </c>
      <c r="S72" s="126">
        <v>0</v>
      </c>
      <c r="T72" s="131">
        <v>21</v>
      </c>
      <c r="U72" s="132">
        <f>K72*(T72+100)/100</f>
        <v>0</v>
      </c>
      <c r="V72" s="133"/>
    </row>
    <row r="73" spans="1:22" ht="25.5" outlineLevel="2">
      <c r="A73" s="3"/>
      <c r="B73" s="93"/>
      <c r="C73" s="93"/>
      <c r="D73" s="120" t="s">
        <v>4</v>
      </c>
      <c r="E73" s="121">
        <v>7</v>
      </c>
      <c r="F73" s="122" t="s">
        <v>100</v>
      </c>
      <c r="G73" s="123" t="s">
        <v>260</v>
      </c>
      <c r="H73" s="124">
        <v>106.5</v>
      </c>
      <c r="I73" s="125" t="s">
        <v>9</v>
      </c>
      <c r="J73" s="126"/>
      <c r="K73" s="127">
        <f>H73*J73</f>
        <v>0</v>
      </c>
      <c r="L73" s="128">
        <f>IF(D73="S",K73,"")</f>
      </c>
      <c r="M73" s="129">
        <f>IF(OR(D73="P",D73="U"),K73,"")</f>
        <v>0</v>
      </c>
      <c r="N73" s="129">
        <f>IF(D73="H",K73,"")</f>
      </c>
      <c r="O73" s="129">
        <f>IF(D73="V",K73,"")</f>
      </c>
      <c r="P73" s="130">
        <v>0</v>
      </c>
      <c r="Q73" s="130">
        <v>0</v>
      </c>
      <c r="R73" s="130">
        <v>0.02600000000001046</v>
      </c>
      <c r="S73" s="126">
        <v>2.085200000000839</v>
      </c>
      <c r="T73" s="131">
        <v>21</v>
      </c>
      <c r="U73" s="132">
        <f>K73*(T73+100)/100</f>
        <v>0</v>
      </c>
      <c r="V73" s="133"/>
    </row>
    <row r="74" spans="1:22" ht="12.75" outlineLevel="2">
      <c r="A74" s="3"/>
      <c r="B74" s="93"/>
      <c r="C74" s="93"/>
      <c r="D74" s="120" t="s">
        <v>6</v>
      </c>
      <c r="E74" s="121">
        <v>8</v>
      </c>
      <c r="F74" s="122" t="s">
        <v>121</v>
      </c>
      <c r="G74" s="123" t="s">
        <v>231</v>
      </c>
      <c r="H74" s="124"/>
      <c r="I74" s="125" t="s">
        <v>0</v>
      </c>
      <c r="J74" s="126"/>
      <c r="K74" s="127">
        <f>H74*J74</f>
        <v>0</v>
      </c>
      <c r="L74" s="128">
        <f>IF(D74="S",K74,"")</f>
      </c>
      <c r="M74" s="129">
        <f>IF(OR(D74="P",D74="U"),K74,"")</f>
        <v>0</v>
      </c>
      <c r="N74" s="129">
        <f>IF(D74="H",K74,"")</f>
      </c>
      <c r="O74" s="129">
        <f>IF(D74="V",K74,"")</f>
      </c>
      <c r="P74" s="130">
        <v>0</v>
      </c>
      <c r="Q74" s="130">
        <v>0</v>
      </c>
      <c r="R74" s="130">
        <v>0</v>
      </c>
      <c r="S74" s="126">
        <v>0</v>
      </c>
      <c r="T74" s="131">
        <v>21</v>
      </c>
      <c r="U74" s="132">
        <f>K74*(T74+100)/100</f>
        <v>0</v>
      </c>
      <c r="V74" s="133"/>
    </row>
    <row r="75" spans="1:22" ht="12.75" outlineLevel="1">
      <c r="A75" s="3"/>
      <c r="B75" s="94"/>
      <c r="C75" s="95" t="s">
        <v>31</v>
      </c>
      <c r="D75" s="96" t="s">
        <v>3</v>
      </c>
      <c r="E75" s="97"/>
      <c r="F75" s="97" t="s">
        <v>37</v>
      </c>
      <c r="G75" s="98" t="s">
        <v>149</v>
      </c>
      <c r="H75" s="97"/>
      <c r="I75" s="96"/>
      <c r="J75" s="97"/>
      <c r="K75" s="99">
        <f>SUBTOTAL(9,K76:K84)</f>
        <v>0</v>
      </c>
      <c r="L75" s="100">
        <f>SUBTOTAL(9,L76:L84)</f>
        <v>0</v>
      </c>
      <c r="M75" s="100">
        <f>SUBTOTAL(9,M76:M84)</f>
        <v>0</v>
      </c>
      <c r="N75" s="100">
        <f>SUBTOTAL(9,N76:N84)</f>
        <v>0</v>
      </c>
      <c r="O75" s="100">
        <f>SUBTOTAL(9,O76:O84)</f>
        <v>0</v>
      </c>
      <c r="P75" s="101">
        <f>SUMPRODUCT(P76:P84,$H76:$H84)</f>
        <v>0.029104</v>
      </c>
      <c r="Q75" s="101">
        <f>SUMPRODUCT(Q76:Q84,$H76:$H84)</f>
        <v>0</v>
      </c>
      <c r="R75" s="101">
        <f>SUMPRODUCT(R76:R84,$H76:$H84)</f>
        <v>9.477400000002206</v>
      </c>
      <c r="S75" s="100">
        <f>SUMPRODUCT(S76:S84,$H76:$H84)</f>
        <v>725.3370200002059</v>
      </c>
      <c r="T75" s="102">
        <f>SUMPRODUCT(T76:T84,$K76:$K84)/100</f>
        <v>0</v>
      </c>
      <c r="U75" s="102">
        <f>K75+T75</f>
        <v>0</v>
      </c>
      <c r="V75" s="93"/>
    </row>
    <row r="76" spans="1:22" ht="12.75" outlineLevel="2">
      <c r="A76" s="3"/>
      <c r="B76" s="110"/>
      <c r="C76" s="111"/>
      <c r="D76" s="112"/>
      <c r="E76" s="113" t="s">
        <v>205</v>
      </c>
      <c r="F76" s="114"/>
      <c r="G76" s="115"/>
      <c r="H76" s="114"/>
      <c r="I76" s="112"/>
      <c r="J76" s="114"/>
      <c r="K76" s="116"/>
      <c r="L76" s="117"/>
      <c r="M76" s="117"/>
      <c r="N76" s="117"/>
      <c r="O76" s="117"/>
      <c r="P76" s="118"/>
      <c r="Q76" s="118"/>
      <c r="R76" s="118"/>
      <c r="S76" s="118"/>
      <c r="T76" s="119"/>
      <c r="U76" s="119"/>
      <c r="V76" s="93"/>
    </row>
    <row r="77" spans="1:22" ht="12.75" outlineLevel="2">
      <c r="A77" s="3"/>
      <c r="B77" s="93"/>
      <c r="C77" s="93"/>
      <c r="D77" s="120" t="s">
        <v>4</v>
      </c>
      <c r="E77" s="121">
        <v>1</v>
      </c>
      <c r="F77" s="122" t="s">
        <v>107</v>
      </c>
      <c r="G77" s="123" t="s">
        <v>222</v>
      </c>
      <c r="H77" s="124">
        <v>19.8</v>
      </c>
      <c r="I77" s="125" t="s">
        <v>9</v>
      </c>
      <c r="J77" s="126"/>
      <c r="K77" s="127">
        <f>H77*J77</f>
        <v>0</v>
      </c>
      <c r="L77" s="128">
        <f>IF(D77="S",K77,"")</f>
      </c>
      <c r="M77" s="129">
        <f>IF(OR(D77="P",D77="U"),K77,"")</f>
        <v>0</v>
      </c>
      <c r="N77" s="129">
        <f>IF(D77="H",K77,"")</f>
      </c>
      <c r="O77" s="129">
        <f>IF(D77="V",K77,"")</f>
      </c>
      <c r="P77" s="130">
        <v>0</v>
      </c>
      <c r="Q77" s="130">
        <v>0</v>
      </c>
      <c r="R77" s="130">
        <v>0.013999999999995795</v>
      </c>
      <c r="S77" s="126">
        <v>1.1605999999996515</v>
      </c>
      <c r="T77" s="131">
        <v>21</v>
      </c>
      <c r="U77" s="132">
        <f>K77*(T77+100)/100</f>
        <v>0</v>
      </c>
      <c r="V77" s="133"/>
    </row>
    <row r="78" spans="1:22" s="50" customFormat="1" ht="10.5" customHeight="1" outlineLevel="3">
      <c r="A78" s="134"/>
      <c r="B78" s="135"/>
      <c r="C78" s="135"/>
      <c r="D78" s="135"/>
      <c r="E78" s="135"/>
      <c r="F78" s="135"/>
      <c r="G78" s="135" t="s">
        <v>75</v>
      </c>
      <c r="H78" s="136">
        <v>0</v>
      </c>
      <c r="I78" s="137"/>
      <c r="J78" s="135"/>
      <c r="K78" s="135"/>
      <c r="L78" s="138"/>
      <c r="M78" s="138"/>
      <c r="N78" s="138"/>
      <c r="O78" s="138"/>
      <c r="P78" s="138"/>
      <c r="Q78" s="138"/>
      <c r="R78" s="138"/>
      <c r="S78" s="138"/>
      <c r="T78" s="139"/>
      <c r="U78" s="139"/>
      <c r="V78" s="135"/>
    </row>
    <row r="79" spans="1:22" s="50" customFormat="1" ht="10.5" customHeight="1" outlineLevel="3">
      <c r="A79" s="134"/>
      <c r="B79" s="135"/>
      <c r="C79" s="135"/>
      <c r="D79" s="135"/>
      <c r="E79" s="135"/>
      <c r="F79" s="135"/>
      <c r="G79" s="135" t="s">
        <v>59</v>
      </c>
      <c r="H79" s="136">
        <v>19.8</v>
      </c>
      <c r="I79" s="137"/>
      <c r="J79" s="135"/>
      <c r="K79" s="135"/>
      <c r="L79" s="138"/>
      <c r="M79" s="138"/>
      <c r="N79" s="138"/>
      <c r="O79" s="138"/>
      <c r="P79" s="138"/>
      <c r="Q79" s="138"/>
      <c r="R79" s="138"/>
      <c r="S79" s="138"/>
      <c r="T79" s="139"/>
      <c r="U79" s="139"/>
      <c r="V79" s="135"/>
    </row>
    <row r="80" spans="1:22" ht="12.75" outlineLevel="2">
      <c r="A80" s="3"/>
      <c r="B80" s="93"/>
      <c r="C80" s="93"/>
      <c r="D80" s="120" t="s">
        <v>4</v>
      </c>
      <c r="E80" s="121">
        <v>2</v>
      </c>
      <c r="F80" s="122" t="s">
        <v>106</v>
      </c>
      <c r="G80" s="123" t="s">
        <v>221</v>
      </c>
      <c r="H80" s="124">
        <v>71</v>
      </c>
      <c r="I80" s="125" t="s">
        <v>9</v>
      </c>
      <c r="J80" s="126"/>
      <c r="K80" s="127">
        <f>H80*J80</f>
        <v>0</v>
      </c>
      <c r="L80" s="128">
        <f>IF(D80="S",K80,"")</f>
      </c>
      <c r="M80" s="129">
        <f>IF(OR(D80="P",D80="U"),K80,"")</f>
        <v>0</v>
      </c>
      <c r="N80" s="129">
        <f>IF(D80="H",K80,"")</f>
      </c>
      <c r="O80" s="129">
        <f>IF(D80="V",K80,"")</f>
      </c>
      <c r="P80" s="130">
        <v>0</v>
      </c>
      <c r="Q80" s="130">
        <v>0</v>
      </c>
      <c r="R80" s="130">
        <v>0.012000000000000455</v>
      </c>
      <c r="S80" s="126">
        <v>0.9948000000000378</v>
      </c>
      <c r="T80" s="131">
        <v>21</v>
      </c>
      <c r="U80" s="132">
        <f>K80*(T80+100)/100</f>
        <v>0</v>
      </c>
      <c r="V80" s="133"/>
    </row>
    <row r="81" spans="1:22" s="50" customFormat="1" ht="10.5" customHeight="1" outlineLevel="3">
      <c r="A81" s="134"/>
      <c r="B81" s="135"/>
      <c r="C81" s="135"/>
      <c r="D81" s="135"/>
      <c r="E81" s="135"/>
      <c r="F81" s="135"/>
      <c r="G81" s="135" t="s">
        <v>164</v>
      </c>
      <c r="H81" s="136">
        <v>0</v>
      </c>
      <c r="I81" s="137"/>
      <c r="J81" s="135"/>
      <c r="K81" s="135"/>
      <c r="L81" s="138"/>
      <c r="M81" s="138"/>
      <c r="N81" s="138"/>
      <c r="O81" s="138"/>
      <c r="P81" s="138"/>
      <c r="Q81" s="138"/>
      <c r="R81" s="138"/>
      <c r="S81" s="138"/>
      <c r="T81" s="139"/>
      <c r="U81" s="139"/>
      <c r="V81" s="135"/>
    </row>
    <row r="82" spans="1:22" s="50" customFormat="1" ht="10.5" customHeight="1" outlineLevel="3">
      <c r="A82" s="134"/>
      <c r="B82" s="135"/>
      <c r="C82" s="135"/>
      <c r="D82" s="135"/>
      <c r="E82" s="135"/>
      <c r="F82" s="135"/>
      <c r="G82" s="135" t="s">
        <v>61</v>
      </c>
      <c r="H82" s="136">
        <v>71</v>
      </c>
      <c r="I82" s="137"/>
      <c r="J82" s="135"/>
      <c r="K82" s="135"/>
      <c r="L82" s="138"/>
      <c r="M82" s="138"/>
      <c r="N82" s="138"/>
      <c r="O82" s="138"/>
      <c r="P82" s="138"/>
      <c r="Q82" s="138"/>
      <c r="R82" s="138"/>
      <c r="S82" s="138"/>
      <c r="T82" s="139"/>
      <c r="U82" s="139"/>
      <c r="V82" s="135"/>
    </row>
    <row r="83" spans="1:22" ht="25.5" outlineLevel="2">
      <c r="A83" s="3"/>
      <c r="B83" s="93"/>
      <c r="C83" s="93"/>
      <c r="D83" s="120" t="s">
        <v>4</v>
      </c>
      <c r="E83" s="121">
        <v>3</v>
      </c>
      <c r="F83" s="122" t="s">
        <v>109</v>
      </c>
      <c r="G83" s="123" t="s">
        <v>265</v>
      </c>
      <c r="H83" s="124">
        <v>19.8</v>
      </c>
      <c r="I83" s="125" t="s">
        <v>9</v>
      </c>
      <c r="J83" s="126"/>
      <c r="K83" s="127">
        <f>H83*J83</f>
        <v>0</v>
      </c>
      <c r="L83" s="128">
        <f>IF(D83="S",K83,"")</f>
      </c>
      <c r="M83" s="129">
        <f>IF(OR(D83="P",D83="U"),K83,"")</f>
        <v>0</v>
      </c>
      <c r="N83" s="129">
        <f>IF(D83="H",K83,"")</f>
      </c>
      <c r="O83" s="129">
        <f>IF(D83="V",K83,"")</f>
      </c>
      <c r="P83" s="130">
        <v>0.00043000000000000004</v>
      </c>
      <c r="Q83" s="130">
        <v>0</v>
      </c>
      <c r="R83" s="130">
        <v>0.1239999999999668</v>
      </c>
      <c r="S83" s="126">
        <v>9.380799999997215</v>
      </c>
      <c r="T83" s="131">
        <v>21</v>
      </c>
      <c r="U83" s="132">
        <f>K83*(T83+100)/100</f>
        <v>0</v>
      </c>
      <c r="V83" s="133"/>
    </row>
    <row r="84" spans="1:22" ht="25.5" outlineLevel="2">
      <c r="A84" s="3"/>
      <c r="B84" s="93"/>
      <c r="C84" s="93"/>
      <c r="D84" s="120" t="s">
        <v>4</v>
      </c>
      <c r="E84" s="121">
        <v>4</v>
      </c>
      <c r="F84" s="122" t="s">
        <v>108</v>
      </c>
      <c r="G84" s="123" t="s">
        <v>264</v>
      </c>
      <c r="H84" s="124">
        <v>71</v>
      </c>
      <c r="I84" s="125" t="s">
        <v>9</v>
      </c>
      <c r="J84" s="126"/>
      <c r="K84" s="127">
        <f>H84*J84</f>
        <v>0</v>
      </c>
      <c r="L84" s="128">
        <f>IF(D84="S",K84,"")</f>
      </c>
      <c r="M84" s="129">
        <f>IF(OR(D84="P",D84="U"),K84,"")</f>
        <v>0</v>
      </c>
      <c r="N84" s="129">
        <f>IF(D84="H",K84,"")</f>
      </c>
      <c r="O84" s="129">
        <f>IF(D84="V",K84,"")</f>
      </c>
      <c r="P84" s="130">
        <v>0.00029</v>
      </c>
      <c r="Q84" s="130">
        <v>0</v>
      </c>
      <c r="R84" s="130">
        <v>0.08300000000004104</v>
      </c>
      <c r="S84" s="126">
        <v>6.281500000003735</v>
      </c>
      <c r="T84" s="131">
        <v>21</v>
      </c>
      <c r="U84" s="132">
        <f>K84*(T84+100)/100</f>
        <v>0</v>
      </c>
      <c r="V84" s="133"/>
    </row>
    <row r="85" spans="1:22" ht="12.75" outlineLevel="1">
      <c r="A85" s="3"/>
      <c r="B85" s="94"/>
      <c r="C85" s="95" t="s">
        <v>32</v>
      </c>
      <c r="D85" s="96" t="s">
        <v>3</v>
      </c>
      <c r="E85" s="97"/>
      <c r="F85" s="97" t="s">
        <v>45</v>
      </c>
      <c r="G85" s="98" t="s">
        <v>163</v>
      </c>
      <c r="H85" s="97"/>
      <c r="I85" s="96"/>
      <c r="J85" s="97"/>
      <c r="K85" s="99">
        <f>SUBTOTAL(9,K86:K87)</f>
        <v>0</v>
      </c>
      <c r="L85" s="100">
        <f>SUBTOTAL(9,L86:L87)</f>
        <v>0</v>
      </c>
      <c r="M85" s="100">
        <f>SUBTOTAL(9,M86:M87)</f>
        <v>0</v>
      </c>
      <c r="N85" s="100">
        <f>SUBTOTAL(9,N86:N87)</f>
        <v>0</v>
      </c>
      <c r="O85" s="100">
        <f>SUBTOTAL(9,O86:O87)</f>
        <v>0</v>
      </c>
      <c r="P85" s="101">
        <f>SUMPRODUCT(P86:P87,$H86:$H87)</f>
        <v>0</v>
      </c>
      <c r="Q85" s="101">
        <f>SUMPRODUCT(Q86:Q87,$H86:$H87)</f>
        <v>0</v>
      </c>
      <c r="R85" s="101">
        <f>SUMPRODUCT(R86:R87,$H86:$H87)</f>
        <v>0</v>
      </c>
      <c r="S85" s="100">
        <f>SUMPRODUCT(S86:S87,$H86:$H87)</f>
        <v>0</v>
      </c>
      <c r="T85" s="102">
        <f>SUMPRODUCT(T86:T87,$K86:$K87)/100</f>
        <v>0</v>
      </c>
      <c r="U85" s="102">
        <f>K85+T85</f>
        <v>0</v>
      </c>
      <c r="V85" s="93"/>
    </row>
    <row r="86" spans="1:22" ht="12.75" outlineLevel="2">
      <c r="A86" s="3"/>
      <c r="B86" s="110"/>
      <c r="C86" s="111"/>
      <c r="D86" s="112"/>
      <c r="E86" s="113" t="s">
        <v>205</v>
      </c>
      <c r="F86" s="114"/>
      <c r="G86" s="115"/>
      <c r="H86" s="114"/>
      <c r="I86" s="112"/>
      <c r="J86" s="114"/>
      <c r="K86" s="116"/>
      <c r="L86" s="117"/>
      <c r="M86" s="117"/>
      <c r="N86" s="117"/>
      <c r="O86" s="117"/>
      <c r="P86" s="118"/>
      <c r="Q86" s="118"/>
      <c r="R86" s="118"/>
      <c r="S86" s="118"/>
      <c r="T86" s="119"/>
      <c r="U86" s="119"/>
      <c r="V86" s="93"/>
    </row>
    <row r="87" spans="1:22" ht="12.75" outlineLevel="2">
      <c r="A87" s="3"/>
      <c r="B87" s="93"/>
      <c r="C87" s="93"/>
      <c r="D87" s="120" t="s">
        <v>7</v>
      </c>
      <c r="E87" s="121">
        <v>1</v>
      </c>
      <c r="F87" s="122" t="s">
        <v>46</v>
      </c>
      <c r="G87" s="123" t="s">
        <v>208</v>
      </c>
      <c r="H87" s="124"/>
      <c r="I87" s="125" t="s">
        <v>0</v>
      </c>
      <c r="J87" s="126"/>
      <c r="K87" s="127">
        <f>H87*J87</f>
        <v>0</v>
      </c>
      <c r="L87" s="128">
        <f>IF(D87="S",K87,"")</f>
      </c>
      <c r="M87" s="129">
        <f>IF(OR(D87="P",D87="U"),K87,"")</f>
      </c>
      <c r="N87" s="129">
        <f>IF(D87="H",K87,"")</f>
      </c>
      <c r="O87" s="129">
        <f>IF(D87="V",K87,"")</f>
        <v>0</v>
      </c>
      <c r="P87" s="130">
        <v>0</v>
      </c>
      <c r="Q87" s="130">
        <v>0</v>
      </c>
      <c r="R87" s="130">
        <v>0</v>
      </c>
      <c r="S87" s="126">
        <v>0</v>
      </c>
      <c r="T87" s="131">
        <v>21</v>
      </c>
      <c r="U87" s="132">
        <f>K87*(T87+100)/100</f>
        <v>0</v>
      </c>
      <c r="V87" s="133"/>
    </row>
    <row r="88" spans="1:22" ht="8.25" customHeight="1">
      <c r="A88" s="3"/>
      <c r="B88" s="3"/>
      <c r="C88" s="3"/>
      <c r="D88" s="3"/>
      <c r="E88" s="3"/>
      <c r="F88" s="3"/>
      <c r="G88" s="3"/>
      <c r="H88" s="3"/>
      <c r="I88" s="83"/>
      <c r="J88" s="3"/>
      <c r="K88" s="3"/>
      <c r="L88" s="52"/>
      <c r="M88" s="52"/>
      <c r="N88" s="52"/>
      <c r="O88" s="52"/>
      <c r="P88" s="52"/>
      <c r="Q88" s="52"/>
      <c r="R88" s="52"/>
      <c r="S88" s="52"/>
      <c r="T88" s="53"/>
      <c r="U88" s="53"/>
      <c r="V88" s="3"/>
    </row>
    <row r="89" spans="1:22" ht="25.5">
      <c r="A89" s="3"/>
      <c r="B89" s="84" t="s">
        <v>16</v>
      </c>
      <c r="C89" s="85"/>
      <c r="D89" s="86" t="s">
        <v>2</v>
      </c>
      <c r="E89" s="85"/>
      <c r="F89" s="87"/>
      <c r="G89" s="88" t="s">
        <v>255</v>
      </c>
      <c r="H89" s="85"/>
      <c r="I89" s="86"/>
      <c r="J89" s="85"/>
      <c r="K89" s="89">
        <f aca="true" t="shared" si="8" ref="K89:T89">SUMIF($D90:$D99,"O",K90:K99)</f>
        <v>0</v>
      </c>
      <c r="L89" s="90">
        <f t="shared" si="8"/>
        <v>0</v>
      </c>
      <c r="M89" s="90">
        <f t="shared" si="8"/>
        <v>0</v>
      </c>
      <c r="N89" s="90">
        <f t="shared" si="8"/>
        <v>0</v>
      </c>
      <c r="O89" s="90">
        <f t="shared" si="8"/>
        <v>0</v>
      </c>
      <c r="P89" s="91">
        <f t="shared" si="8"/>
        <v>0.0124</v>
      </c>
      <c r="Q89" s="91">
        <f t="shared" si="8"/>
        <v>0</v>
      </c>
      <c r="R89" s="91">
        <f t="shared" si="8"/>
        <v>0</v>
      </c>
      <c r="S89" s="90">
        <f t="shared" si="8"/>
        <v>0</v>
      </c>
      <c r="T89" s="92">
        <f t="shared" si="8"/>
        <v>0</v>
      </c>
      <c r="U89" s="92">
        <f>K89+T89</f>
        <v>0</v>
      </c>
      <c r="V89" s="93"/>
    </row>
    <row r="90" spans="1:22" ht="12.75" outlineLevel="1">
      <c r="A90" s="3"/>
      <c r="B90" s="94"/>
      <c r="C90" s="95" t="s">
        <v>29</v>
      </c>
      <c r="D90" s="96" t="s">
        <v>3</v>
      </c>
      <c r="E90" s="97"/>
      <c r="F90" s="97" t="s">
        <v>37</v>
      </c>
      <c r="G90" s="98" t="s">
        <v>200</v>
      </c>
      <c r="H90" s="97"/>
      <c r="I90" s="96"/>
      <c r="J90" s="97"/>
      <c r="K90" s="99">
        <f>SUBTOTAL(9,K91:K92)</f>
        <v>0</v>
      </c>
      <c r="L90" s="100">
        <f>SUBTOTAL(9,L91:L92)</f>
        <v>0</v>
      </c>
      <c r="M90" s="100">
        <f>SUBTOTAL(9,M91:M92)</f>
        <v>0</v>
      </c>
      <c r="N90" s="100">
        <f>SUBTOTAL(9,N91:N92)</f>
        <v>0</v>
      </c>
      <c r="O90" s="100">
        <f>SUBTOTAL(9,O91:O92)</f>
        <v>0</v>
      </c>
      <c r="P90" s="101">
        <f>SUMPRODUCT(P91:P92,$H91:$H92)</f>
        <v>0</v>
      </c>
      <c r="Q90" s="101">
        <f>SUMPRODUCT(Q91:Q92,$H91:$H92)</f>
        <v>0</v>
      </c>
      <c r="R90" s="101">
        <f>SUMPRODUCT(R91:R92,$H91:$H92)</f>
        <v>0</v>
      </c>
      <c r="S90" s="100">
        <f>SUMPRODUCT(S91:S92,$H91:$H92)</f>
        <v>0</v>
      </c>
      <c r="T90" s="102">
        <f>SUMPRODUCT(T91:T92,$K91:$K92)/100</f>
        <v>0</v>
      </c>
      <c r="U90" s="102">
        <f>K90+T90</f>
        <v>0</v>
      </c>
      <c r="V90" s="93"/>
    </row>
    <row r="91" spans="1:22" ht="12.75" outlineLevel="2">
      <c r="A91" s="3"/>
      <c r="B91" s="110"/>
      <c r="C91" s="111"/>
      <c r="D91" s="112"/>
      <c r="E91" s="113" t="s">
        <v>205</v>
      </c>
      <c r="F91" s="114"/>
      <c r="G91" s="115"/>
      <c r="H91" s="114"/>
      <c r="I91" s="112"/>
      <c r="J91" s="114"/>
      <c r="K91" s="116"/>
      <c r="L91" s="117"/>
      <c r="M91" s="117"/>
      <c r="N91" s="117"/>
      <c r="O91" s="117"/>
      <c r="P91" s="118"/>
      <c r="Q91" s="118"/>
      <c r="R91" s="118"/>
      <c r="S91" s="118"/>
      <c r="T91" s="119"/>
      <c r="U91" s="119"/>
      <c r="V91" s="93"/>
    </row>
    <row r="92" spans="1:22" ht="12.75" outlineLevel="2">
      <c r="A92" s="3"/>
      <c r="B92" s="93"/>
      <c r="C92" s="93"/>
      <c r="D92" s="120" t="s">
        <v>4</v>
      </c>
      <c r="E92" s="121">
        <v>1</v>
      </c>
      <c r="F92" s="122" t="s">
        <v>29</v>
      </c>
      <c r="G92" s="123" t="s">
        <v>219</v>
      </c>
      <c r="H92" s="124">
        <v>20</v>
      </c>
      <c r="I92" s="125" t="s">
        <v>8</v>
      </c>
      <c r="J92" s="126"/>
      <c r="K92" s="127">
        <f>H92*J92</f>
        <v>0</v>
      </c>
      <c r="L92" s="128">
        <f>IF(D92="S",K92,"")</f>
      </c>
      <c r="M92" s="129">
        <f>IF(OR(D92="P",D92="U"),K92,"")</f>
        <v>0</v>
      </c>
      <c r="N92" s="129">
        <f>IF(D92="H",K92,"")</f>
      </c>
      <c r="O92" s="129">
        <f>IF(D92="V",K92,"")</f>
      </c>
      <c r="P92" s="130">
        <v>0</v>
      </c>
      <c r="Q92" s="130">
        <v>0</v>
      </c>
      <c r="R92" s="130">
        <v>0</v>
      </c>
      <c r="S92" s="126">
        <v>0</v>
      </c>
      <c r="T92" s="131">
        <v>21</v>
      </c>
      <c r="U92" s="132">
        <f>K92*(T92+100)/100</f>
        <v>0</v>
      </c>
      <c r="V92" s="133"/>
    </row>
    <row r="93" spans="1:22" ht="12.75" outlineLevel="1">
      <c r="A93" s="3"/>
      <c r="B93" s="94"/>
      <c r="C93" s="95" t="s">
        <v>31</v>
      </c>
      <c r="D93" s="96" t="s">
        <v>3</v>
      </c>
      <c r="E93" s="97"/>
      <c r="F93" s="97" t="s">
        <v>37</v>
      </c>
      <c r="G93" s="98" t="s">
        <v>149</v>
      </c>
      <c r="H93" s="97"/>
      <c r="I93" s="96"/>
      <c r="J93" s="97"/>
      <c r="K93" s="99">
        <f>SUBTOTAL(9,K94:K96)</f>
        <v>0</v>
      </c>
      <c r="L93" s="100">
        <f>SUBTOTAL(9,L94:L96)</f>
        <v>0</v>
      </c>
      <c r="M93" s="100">
        <f>SUBTOTAL(9,M94:M96)</f>
        <v>0</v>
      </c>
      <c r="N93" s="100">
        <f>SUBTOTAL(9,N94:N96)</f>
        <v>0</v>
      </c>
      <c r="O93" s="100">
        <f>SUBTOTAL(9,O94:O96)</f>
        <v>0</v>
      </c>
      <c r="P93" s="101">
        <f>SUMPRODUCT(P94:P96,$H94:$H96)</f>
        <v>0.0124</v>
      </c>
      <c r="Q93" s="101">
        <f>SUMPRODUCT(Q94:Q96,$H94:$H96)</f>
        <v>0</v>
      </c>
      <c r="R93" s="101">
        <f>SUMPRODUCT(R94:R96,$H94:$H96)</f>
        <v>0</v>
      </c>
      <c r="S93" s="100">
        <f>SUMPRODUCT(S94:S96,$H94:$H96)</f>
        <v>0</v>
      </c>
      <c r="T93" s="102">
        <f>SUMPRODUCT(T94:T96,$K94:$K96)/100</f>
        <v>0</v>
      </c>
      <c r="U93" s="102">
        <f>K93+T93</f>
        <v>0</v>
      </c>
      <c r="V93" s="93"/>
    </row>
    <row r="94" spans="1:22" ht="12.75" outlineLevel="2">
      <c r="A94" s="3"/>
      <c r="B94" s="110"/>
      <c r="C94" s="111"/>
      <c r="D94" s="112"/>
      <c r="E94" s="113" t="s">
        <v>205</v>
      </c>
      <c r="F94" s="114"/>
      <c r="G94" s="115"/>
      <c r="H94" s="114"/>
      <c r="I94" s="112"/>
      <c r="J94" s="114"/>
      <c r="K94" s="116"/>
      <c r="L94" s="117"/>
      <c r="M94" s="117"/>
      <c r="N94" s="117"/>
      <c r="O94" s="117"/>
      <c r="P94" s="118"/>
      <c r="Q94" s="118"/>
      <c r="R94" s="118"/>
      <c r="S94" s="118"/>
      <c r="T94" s="119"/>
      <c r="U94" s="119"/>
      <c r="V94" s="93"/>
    </row>
    <row r="95" spans="1:22" ht="25.5" outlineLevel="2">
      <c r="A95" s="3"/>
      <c r="B95" s="93"/>
      <c r="C95" s="93"/>
      <c r="D95" s="120" t="s">
        <v>4</v>
      </c>
      <c r="E95" s="121">
        <v>1</v>
      </c>
      <c r="F95" s="122" t="s">
        <v>110</v>
      </c>
      <c r="G95" s="123" t="s">
        <v>251</v>
      </c>
      <c r="H95" s="124">
        <v>40</v>
      </c>
      <c r="I95" s="125" t="s">
        <v>13</v>
      </c>
      <c r="J95" s="126"/>
      <c r="K95" s="127">
        <f>H95*J95</f>
        <v>0</v>
      </c>
      <c r="L95" s="128">
        <f>IF(D95="S",K95,"")</f>
      </c>
      <c r="M95" s="129">
        <f>IF(OR(D95="P",D95="U"),K95,"")</f>
        <v>0</v>
      </c>
      <c r="N95" s="129">
        <f>IF(D95="H",K95,"")</f>
      </c>
      <c r="O95" s="129">
        <f>IF(D95="V",K95,"")</f>
      </c>
      <c r="P95" s="130">
        <v>0.00031</v>
      </c>
      <c r="Q95" s="130">
        <v>0</v>
      </c>
      <c r="R95" s="130">
        <v>0</v>
      </c>
      <c r="S95" s="126">
        <v>0</v>
      </c>
      <c r="T95" s="131">
        <v>21</v>
      </c>
      <c r="U95" s="132">
        <f>K95*(T95+100)/100</f>
        <v>0</v>
      </c>
      <c r="V95" s="133"/>
    </row>
    <row r="96" spans="1:22" s="50" customFormat="1" ht="10.5" customHeight="1" outlineLevel="3">
      <c r="A96" s="134"/>
      <c r="B96" s="135"/>
      <c r="C96" s="135"/>
      <c r="D96" s="135"/>
      <c r="E96" s="135"/>
      <c r="F96" s="135"/>
      <c r="G96" s="135" t="s">
        <v>130</v>
      </c>
      <c r="H96" s="136">
        <v>40</v>
      </c>
      <c r="I96" s="137"/>
      <c r="J96" s="135"/>
      <c r="K96" s="135"/>
      <c r="L96" s="138"/>
      <c r="M96" s="138"/>
      <c r="N96" s="138"/>
      <c r="O96" s="138"/>
      <c r="P96" s="138"/>
      <c r="Q96" s="138"/>
      <c r="R96" s="138"/>
      <c r="S96" s="138"/>
      <c r="T96" s="139"/>
      <c r="U96" s="139"/>
      <c r="V96" s="135"/>
    </row>
    <row r="97" spans="1:22" ht="12.75" outlineLevel="1">
      <c r="A97" s="3"/>
      <c r="B97" s="94"/>
      <c r="C97" s="95" t="s">
        <v>32</v>
      </c>
      <c r="D97" s="96" t="s">
        <v>3</v>
      </c>
      <c r="E97" s="97"/>
      <c r="F97" s="97" t="s">
        <v>45</v>
      </c>
      <c r="G97" s="98" t="s">
        <v>163</v>
      </c>
      <c r="H97" s="97"/>
      <c r="I97" s="96"/>
      <c r="J97" s="97"/>
      <c r="K97" s="99">
        <f>SUBTOTAL(9,K98:K99)</f>
        <v>0</v>
      </c>
      <c r="L97" s="100">
        <f>SUBTOTAL(9,L98:L99)</f>
        <v>0</v>
      </c>
      <c r="M97" s="100">
        <f>SUBTOTAL(9,M98:M99)</f>
        <v>0</v>
      </c>
      <c r="N97" s="100">
        <f>SUBTOTAL(9,N98:N99)</f>
        <v>0</v>
      </c>
      <c r="O97" s="100">
        <f>SUBTOTAL(9,O98:O99)</f>
        <v>0</v>
      </c>
      <c r="P97" s="101">
        <f>SUMPRODUCT(P98:P99,$H98:$H99)</f>
        <v>0</v>
      </c>
      <c r="Q97" s="101">
        <f>SUMPRODUCT(Q98:Q99,$H98:$H99)</f>
        <v>0</v>
      </c>
      <c r="R97" s="101">
        <f>SUMPRODUCT(R98:R99,$H98:$H99)</f>
        <v>0</v>
      </c>
      <c r="S97" s="100">
        <f>SUMPRODUCT(S98:S99,$H98:$H99)</f>
        <v>0</v>
      </c>
      <c r="T97" s="102">
        <f>SUMPRODUCT(T98:T99,$K98:$K99)/100</f>
        <v>0</v>
      </c>
      <c r="U97" s="102">
        <f>K97+T97</f>
        <v>0</v>
      </c>
      <c r="V97" s="93"/>
    </row>
    <row r="98" spans="1:22" ht="12.75" outlineLevel="2">
      <c r="A98" s="3"/>
      <c r="B98" s="110"/>
      <c r="C98" s="111"/>
      <c r="D98" s="112"/>
      <c r="E98" s="113" t="s">
        <v>205</v>
      </c>
      <c r="F98" s="114"/>
      <c r="G98" s="115"/>
      <c r="H98" s="114"/>
      <c r="I98" s="112"/>
      <c r="J98" s="114"/>
      <c r="K98" s="116"/>
      <c r="L98" s="117"/>
      <c r="M98" s="117"/>
      <c r="N98" s="117"/>
      <c r="O98" s="117"/>
      <c r="P98" s="118"/>
      <c r="Q98" s="118"/>
      <c r="R98" s="118"/>
      <c r="S98" s="118"/>
      <c r="T98" s="119"/>
      <c r="U98" s="119"/>
      <c r="V98" s="93"/>
    </row>
    <row r="99" spans="1:22" ht="12.75" outlineLevel="2">
      <c r="A99" s="3"/>
      <c r="B99" s="93"/>
      <c r="C99" s="93"/>
      <c r="D99" s="120" t="s">
        <v>7</v>
      </c>
      <c r="E99" s="121">
        <v>1</v>
      </c>
      <c r="F99" s="122" t="s">
        <v>46</v>
      </c>
      <c r="G99" s="123" t="s">
        <v>208</v>
      </c>
      <c r="H99" s="124"/>
      <c r="I99" s="125" t="s">
        <v>0</v>
      </c>
      <c r="J99" s="126"/>
      <c r="K99" s="127">
        <f>H99*J99</f>
        <v>0</v>
      </c>
      <c r="L99" s="128">
        <f>IF(D99="S",K99,"")</f>
      </c>
      <c r="M99" s="129">
        <f>IF(OR(D99="P",D99="U"),K99,"")</f>
      </c>
      <c r="N99" s="129">
        <f>IF(D99="H",K99,"")</f>
      </c>
      <c r="O99" s="129">
        <f>IF(D99="V",K99,"")</f>
        <v>0</v>
      </c>
      <c r="P99" s="130">
        <v>0</v>
      </c>
      <c r="Q99" s="130">
        <v>0</v>
      </c>
      <c r="R99" s="130">
        <v>0</v>
      </c>
      <c r="S99" s="126">
        <v>0</v>
      </c>
      <c r="T99" s="131">
        <v>21</v>
      </c>
      <c r="U99" s="132">
        <f>K99*(T99+100)/100</f>
        <v>0</v>
      </c>
      <c r="V99" s="133"/>
    </row>
    <row r="100" spans="1:22" ht="8.25" customHeight="1">
      <c r="A100" s="3"/>
      <c r="B100" s="3"/>
      <c r="C100" s="3"/>
      <c r="D100" s="3"/>
      <c r="E100" s="3"/>
      <c r="F100" s="3"/>
      <c r="G100" s="3"/>
      <c r="H100" s="3"/>
      <c r="I100" s="83"/>
      <c r="J100" s="3"/>
      <c r="K100" s="3"/>
      <c r="L100" s="52"/>
      <c r="M100" s="52"/>
      <c r="N100" s="52"/>
      <c r="O100" s="52"/>
      <c r="P100" s="52"/>
      <c r="Q100" s="52"/>
      <c r="R100" s="52"/>
      <c r="S100" s="52"/>
      <c r="T100" s="53"/>
      <c r="U100" s="53"/>
      <c r="V100" s="3"/>
    </row>
    <row r="101" spans="1:22" ht="25.5">
      <c r="A101" s="3"/>
      <c r="B101" s="84" t="s">
        <v>17</v>
      </c>
      <c r="C101" s="85"/>
      <c r="D101" s="86" t="s">
        <v>2</v>
      </c>
      <c r="E101" s="85"/>
      <c r="F101" s="87"/>
      <c r="G101" s="88" t="s">
        <v>241</v>
      </c>
      <c r="H101" s="85"/>
      <c r="I101" s="86"/>
      <c r="J101" s="85"/>
      <c r="K101" s="89">
        <f aca="true" t="shared" si="9" ref="K101:T101">SUMIF($D102:$D140,"O",K102:K140)</f>
        <v>0</v>
      </c>
      <c r="L101" s="90">
        <f t="shared" si="9"/>
        <v>0</v>
      </c>
      <c r="M101" s="90">
        <f t="shared" si="9"/>
        <v>0</v>
      </c>
      <c r="N101" s="90">
        <f t="shared" si="9"/>
        <v>0</v>
      </c>
      <c r="O101" s="90">
        <f t="shared" si="9"/>
        <v>0</v>
      </c>
      <c r="P101" s="91">
        <f t="shared" si="9"/>
        <v>0.2906568</v>
      </c>
      <c r="Q101" s="91">
        <f t="shared" si="9"/>
        <v>0.17575</v>
      </c>
      <c r="R101" s="91">
        <f t="shared" si="9"/>
        <v>17.394283866397117</v>
      </c>
      <c r="S101" s="90">
        <f t="shared" si="9"/>
        <v>1427.4525365243242</v>
      </c>
      <c r="T101" s="92">
        <f t="shared" si="9"/>
        <v>0</v>
      </c>
      <c r="U101" s="92">
        <f>K101+T101</f>
        <v>0</v>
      </c>
      <c r="V101" s="93"/>
    </row>
    <row r="102" spans="1:22" ht="12.75" outlineLevel="1">
      <c r="A102" s="3"/>
      <c r="B102" s="94"/>
      <c r="C102" s="95" t="s">
        <v>26</v>
      </c>
      <c r="D102" s="96" t="s">
        <v>3</v>
      </c>
      <c r="E102" s="97"/>
      <c r="F102" s="97" t="s">
        <v>33</v>
      </c>
      <c r="G102" s="98" t="s">
        <v>199</v>
      </c>
      <c r="H102" s="97"/>
      <c r="I102" s="96"/>
      <c r="J102" s="97"/>
      <c r="K102" s="99">
        <f>SUBTOTAL(9,K103:K105)</f>
        <v>0</v>
      </c>
      <c r="L102" s="100">
        <f>SUBTOTAL(9,L103:L105)</f>
        <v>0</v>
      </c>
      <c r="M102" s="100">
        <f>SUBTOTAL(9,M103:M105)</f>
        <v>0</v>
      </c>
      <c r="N102" s="100">
        <f>SUBTOTAL(9,N103:N105)</f>
        <v>0</v>
      </c>
      <c r="O102" s="100">
        <f>SUBTOTAL(9,O103:O105)</f>
        <v>0</v>
      </c>
      <c r="P102" s="101">
        <f>SUMPRODUCT(P103:P105,$H103:$H105)</f>
        <v>0</v>
      </c>
      <c r="Q102" s="101">
        <f>SUMPRODUCT(Q103:Q105,$H103:$H105)</f>
        <v>0</v>
      </c>
      <c r="R102" s="101">
        <f>SUMPRODUCT(R103:R105,$H103:$H105)</f>
        <v>0</v>
      </c>
      <c r="S102" s="100">
        <f>SUMPRODUCT(S103:S105,$H103:$H105)</f>
        <v>0</v>
      </c>
      <c r="T102" s="102">
        <f>SUMPRODUCT(T103:T105,$K103:$K105)/100</f>
        <v>0</v>
      </c>
      <c r="U102" s="102">
        <f>K102+T102</f>
        <v>0</v>
      </c>
      <c r="V102" s="93"/>
    </row>
    <row r="103" spans="1:22" ht="12.75" outlineLevel="2">
      <c r="A103" s="3"/>
      <c r="B103" s="110"/>
      <c r="C103" s="111"/>
      <c r="D103" s="112"/>
      <c r="E103" s="113" t="s">
        <v>205</v>
      </c>
      <c r="F103" s="114"/>
      <c r="G103" s="115"/>
      <c r="H103" s="114"/>
      <c r="I103" s="112"/>
      <c r="J103" s="114"/>
      <c r="K103" s="116"/>
      <c r="L103" s="117"/>
      <c r="M103" s="117"/>
      <c r="N103" s="117"/>
      <c r="O103" s="117"/>
      <c r="P103" s="118"/>
      <c r="Q103" s="118"/>
      <c r="R103" s="118"/>
      <c r="S103" s="118"/>
      <c r="T103" s="119"/>
      <c r="U103" s="119"/>
      <c r="V103" s="93"/>
    </row>
    <row r="104" spans="1:22" ht="12.75" outlineLevel="2">
      <c r="A104" s="3"/>
      <c r="B104" s="93"/>
      <c r="C104" s="93"/>
      <c r="D104" s="120" t="s">
        <v>4</v>
      </c>
      <c r="E104" s="121">
        <v>1</v>
      </c>
      <c r="F104" s="122" t="s">
        <v>26</v>
      </c>
      <c r="G104" s="123" t="s">
        <v>216</v>
      </c>
      <c r="H104" s="124">
        <v>1</v>
      </c>
      <c r="I104" s="125" t="s">
        <v>39</v>
      </c>
      <c r="J104" s="126"/>
      <c r="K104" s="127">
        <f>H104*J104</f>
        <v>0</v>
      </c>
      <c r="L104" s="128">
        <f>IF(D104="S",K104,"")</f>
      </c>
      <c r="M104" s="129">
        <f>IF(OR(D104="P",D104="U"),K104,"")</f>
        <v>0</v>
      </c>
      <c r="N104" s="129">
        <f>IF(D104="H",K104,"")</f>
      </c>
      <c r="O104" s="129">
        <f>IF(D104="V",K104,"")</f>
      </c>
      <c r="P104" s="130">
        <v>0</v>
      </c>
      <c r="Q104" s="130">
        <v>0</v>
      </c>
      <c r="R104" s="130">
        <v>0</v>
      </c>
      <c r="S104" s="126">
        <v>0</v>
      </c>
      <c r="T104" s="131">
        <v>21</v>
      </c>
      <c r="U104" s="132">
        <f>K104*(T104+100)/100</f>
        <v>0</v>
      </c>
      <c r="V104" s="133"/>
    </row>
    <row r="105" spans="1:22" ht="12.75" outlineLevel="2">
      <c r="A105" s="3"/>
      <c r="B105" s="93"/>
      <c r="C105" s="93"/>
      <c r="D105" s="120" t="s">
        <v>4</v>
      </c>
      <c r="E105" s="121">
        <v>2</v>
      </c>
      <c r="F105" s="122" t="s">
        <v>26</v>
      </c>
      <c r="G105" s="123" t="s">
        <v>214</v>
      </c>
      <c r="H105" s="124">
        <v>2</v>
      </c>
      <c r="I105" s="125" t="s">
        <v>39</v>
      </c>
      <c r="J105" s="126"/>
      <c r="K105" s="127">
        <f>H105*J105</f>
        <v>0</v>
      </c>
      <c r="L105" s="128">
        <f>IF(D105="S",K105,"")</f>
      </c>
      <c r="M105" s="129">
        <f>IF(OR(D105="P",D105="U"),K105,"")</f>
        <v>0</v>
      </c>
      <c r="N105" s="129">
        <f>IF(D105="H",K105,"")</f>
      </c>
      <c r="O105" s="129">
        <f>IF(D105="V",K105,"")</f>
      </c>
      <c r="P105" s="130">
        <v>0</v>
      </c>
      <c r="Q105" s="130">
        <v>0</v>
      </c>
      <c r="R105" s="130">
        <v>0</v>
      </c>
      <c r="S105" s="126">
        <v>0</v>
      </c>
      <c r="T105" s="131">
        <v>21</v>
      </c>
      <c r="U105" s="132">
        <f>K105*(T105+100)/100</f>
        <v>0</v>
      </c>
      <c r="V105" s="133"/>
    </row>
    <row r="106" spans="1:22" ht="12.75" outlineLevel="1">
      <c r="A106" s="3"/>
      <c r="B106" s="94"/>
      <c r="C106" s="95" t="s">
        <v>27</v>
      </c>
      <c r="D106" s="96" t="s">
        <v>3</v>
      </c>
      <c r="E106" s="97"/>
      <c r="F106" s="97" t="s">
        <v>33</v>
      </c>
      <c r="G106" s="98" t="s">
        <v>188</v>
      </c>
      <c r="H106" s="97"/>
      <c r="I106" s="96"/>
      <c r="J106" s="97"/>
      <c r="K106" s="99">
        <f>SUBTOTAL(9,K107:K110)</f>
        <v>0</v>
      </c>
      <c r="L106" s="100">
        <f>SUBTOTAL(9,L107:L110)</f>
        <v>0</v>
      </c>
      <c r="M106" s="100">
        <f>SUBTOTAL(9,M107:M110)</f>
        <v>0</v>
      </c>
      <c r="N106" s="100">
        <f>SUBTOTAL(9,N107:N110)</f>
        <v>0</v>
      </c>
      <c r="O106" s="100">
        <f>SUBTOTAL(9,O107:O110)</f>
        <v>0</v>
      </c>
      <c r="P106" s="101">
        <f>SUMPRODUCT(P107:P110,$H107:$H110)</f>
        <v>0</v>
      </c>
      <c r="Q106" s="101">
        <f>SUMPRODUCT(Q107:Q110,$H107:$H110)</f>
        <v>0</v>
      </c>
      <c r="R106" s="101">
        <f>SUMPRODUCT(R107:R110,$H107:$H110)</f>
        <v>0.08611749999996163</v>
      </c>
      <c r="S106" s="100">
        <f>SUMPRODUCT(S107:S110,$H107:$H110)</f>
        <v>7.13914074999682</v>
      </c>
      <c r="T106" s="102">
        <f>SUMPRODUCT(T107:T110,$K107:$K110)/100</f>
        <v>0</v>
      </c>
      <c r="U106" s="102">
        <f>K106+T106</f>
        <v>0</v>
      </c>
      <c r="V106" s="93"/>
    </row>
    <row r="107" spans="1:22" ht="12.75" outlineLevel="2">
      <c r="A107" s="3"/>
      <c r="B107" s="110"/>
      <c r="C107" s="111"/>
      <c r="D107" s="112"/>
      <c r="E107" s="113" t="s">
        <v>205</v>
      </c>
      <c r="F107" s="114"/>
      <c r="G107" s="115"/>
      <c r="H107" s="114"/>
      <c r="I107" s="112"/>
      <c r="J107" s="114"/>
      <c r="K107" s="116"/>
      <c r="L107" s="117"/>
      <c r="M107" s="117"/>
      <c r="N107" s="117"/>
      <c r="O107" s="117"/>
      <c r="P107" s="118"/>
      <c r="Q107" s="118"/>
      <c r="R107" s="118"/>
      <c r="S107" s="118"/>
      <c r="T107" s="119"/>
      <c r="U107" s="119"/>
      <c r="V107" s="93"/>
    </row>
    <row r="108" spans="1:22" ht="12.75" outlineLevel="2">
      <c r="A108" s="3"/>
      <c r="B108" s="93"/>
      <c r="C108" s="93"/>
      <c r="D108" s="120" t="s">
        <v>6</v>
      </c>
      <c r="E108" s="121">
        <v>1</v>
      </c>
      <c r="F108" s="122" t="s">
        <v>116</v>
      </c>
      <c r="G108" s="123" t="s">
        <v>204</v>
      </c>
      <c r="H108" s="124">
        <v>0.17575</v>
      </c>
      <c r="I108" s="125" t="s">
        <v>10</v>
      </c>
      <c r="J108" s="126"/>
      <c r="K108" s="127">
        <f>H108*J108</f>
        <v>0</v>
      </c>
      <c r="L108" s="128">
        <f>IF(D108="S",K108,"")</f>
      </c>
      <c r="M108" s="129">
        <f>IF(OR(D108="P",D108="U"),K108,"")</f>
        <v>0</v>
      </c>
      <c r="N108" s="129">
        <f>IF(D108="H",K108,"")</f>
      </c>
      <c r="O108" s="129">
        <f>IF(D108="V",K108,"")</f>
      </c>
      <c r="P108" s="130">
        <v>0</v>
      </c>
      <c r="Q108" s="130">
        <v>0</v>
      </c>
      <c r="R108" s="130">
        <v>0.4899999999997817</v>
      </c>
      <c r="S108" s="126">
        <v>40.620999999981905</v>
      </c>
      <c r="T108" s="131">
        <v>21</v>
      </c>
      <c r="U108" s="132">
        <f>K108*(T108+100)/100</f>
        <v>0</v>
      </c>
      <c r="V108" s="133"/>
    </row>
    <row r="109" spans="1:22" ht="12.75" outlineLevel="2">
      <c r="A109" s="3"/>
      <c r="B109" s="93"/>
      <c r="C109" s="93"/>
      <c r="D109" s="120" t="s">
        <v>6</v>
      </c>
      <c r="E109" s="121">
        <v>2</v>
      </c>
      <c r="F109" s="122" t="s">
        <v>117</v>
      </c>
      <c r="G109" s="123" t="s">
        <v>232</v>
      </c>
      <c r="H109" s="124">
        <v>2.109</v>
      </c>
      <c r="I109" s="125" t="s">
        <v>10</v>
      </c>
      <c r="J109" s="126"/>
      <c r="K109" s="127">
        <f>H109*J109</f>
        <v>0</v>
      </c>
      <c r="L109" s="128">
        <f>IF(D109="S",K109,"")</f>
      </c>
      <c r="M109" s="129">
        <f>IF(OR(D109="P",D109="U"),K109,"")</f>
        <v>0</v>
      </c>
      <c r="N109" s="129">
        <f>IF(D109="H",K109,"")</f>
      </c>
      <c r="O109" s="129">
        <f>IF(D109="V",K109,"")</f>
      </c>
      <c r="P109" s="130">
        <v>0</v>
      </c>
      <c r="Q109" s="130">
        <v>0</v>
      </c>
      <c r="R109" s="130">
        <v>0</v>
      </c>
      <c r="S109" s="126">
        <v>0</v>
      </c>
      <c r="T109" s="131">
        <v>21</v>
      </c>
      <c r="U109" s="132">
        <f>K109*(T109+100)/100</f>
        <v>0</v>
      </c>
      <c r="V109" s="133"/>
    </row>
    <row r="110" spans="1:22" ht="12.75" outlineLevel="2">
      <c r="A110" s="3"/>
      <c r="B110" s="93"/>
      <c r="C110" s="93"/>
      <c r="D110" s="120" t="s">
        <v>6</v>
      </c>
      <c r="E110" s="121">
        <v>3</v>
      </c>
      <c r="F110" s="122" t="s">
        <v>120</v>
      </c>
      <c r="G110" s="123" t="s">
        <v>180</v>
      </c>
      <c r="H110" s="124">
        <v>0.17575</v>
      </c>
      <c r="I110" s="125" t="s">
        <v>10</v>
      </c>
      <c r="J110" s="126"/>
      <c r="K110" s="127">
        <f>H110*J110</f>
        <v>0</v>
      </c>
      <c r="L110" s="128">
        <f>IF(D110="S",K110,"")</f>
      </c>
      <c r="M110" s="129">
        <f>IF(OR(D110="P",D110="U"),K110,"")</f>
        <v>0</v>
      </c>
      <c r="N110" s="129">
        <f>IF(D110="H",K110,"")</f>
      </c>
      <c r="O110" s="129">
        <f>IF(D110="V",K110,"")</f>
      </c>
      <c r="P110" s="130">
        <v>0</v>
      </c>
      <c r="Q110" s="130">
        <v>0</v>
      </c>
      <c r="R110" s="130">
        <v>0</v>
      </c>
      <c r="S110" s="126">
        <v>0</v>
      </c>
      <c r="T110" s="131">
        <v>21</v>
      </c>
      <c r="U110" s="132">
        <f>K110*(T110+100)/100</f>
        <v>0</v>
      </c>
      <c r="V110" s="133"/>
    </row>
    <row r="111" spans="1:22" ht="12.75" outlineLevel="1">
      <c r="A111" s="3"/>
      <c r="B111" s="94"/>
      <c r="C111" s="95" t="s">
        <v>28</v>
      </c>
      <c r="D111" s="96" t="s">
        <v>3</v>
      </c>
      <c r="E111" s="97"/>
      <c r="F111" s="97" t="s">
        <v>33</v>
      </c>
      <c r="G111" s="98" t="s">
        <v>177</v>
      </c>
      <c r="H111" s="97"/>
      <c r="I111" s="96"/>
      <c r="J111" s="97"/>
      <c r="K111" s="99">
        <f>SUBTOTAL(9,K112:K113)</f>
        <v>0</v>
      </c>
      <c r="L111" s="100">
        <f>SUBTOTAL(9,L112:L113)</f>
        <v>0</v>
      </c>
      <c r="M111" s="100">
        <f>SUBTOTAL(9,M112:M113)</f>
        <v>0</v>
      </c>
      <c r="N111" s="100">
        <f>SUBTOTAL(9,N112:N113)</f>
        <v>0</v>
      </c>
      <c r="O111" s="100">
        <f>SUBTOTAL(9,O112:O113)</f>
        <v>0</v>
      </c>
      <c r="P111" s="101">
        <f>SUMPRODUCT(P112:P113,$H112:$H113)</f>
        <v>0</v>
      </c>
      <c r="Q111" s="101">
        <f>SUMPRODUCT(Q112:Q113,$H112:$H113)</f>
        <v>0</v>
      </c>
      <c r="R111" s="101">
        <f>SUMPRODUCT(R112:R113,$H112:$H113)</f>
        <v>0.7551263664004496</v>
      </c>
      <c r="S111" s="100">
        <f>SUMPRODUCT(S112:S113,$H112:$H113)</f>
        <v>62.599975774597276</v>
      </c>
      <c r="T111" s="102">
        <f>SUMPRODUCT(T112:T113,$K112:$K113)/100</f>
        <v>0</v>
      </c>
      <c r="U111" s="102">
        <f>K111+T111</f>
        <v>0</v>
      </c>
      <c r="V111" s="93"/>
    </row>
    <row r="112" spans="1:22" ht="12.75" outlineLevel="2">
      <c r="A112" s="3"/>
      <c r="B112" s="110"/>
      <c r="C112" s="111"/>
      <c r="D112" s="112"/>
      <c r="E112" s="113" t="s">
        <v>205</v>
      </c>
      <c r="F112" s="114"/>
      <c r="G112" s="115"/>
      <c r="H112" s="114"/>
      <c r="I112" s="112"/>
      <c r="J112" s="114"/>
      <c r="K112" s="116"/>
      <c r="L112" s="117"/>
      <c r="M112" s="117"/>
      <c r="N112" s="117"/>
      <c r="O112" s="117"/>
      <c r="P112" s="118"/>
      <c r="Q112" s="118"/>
      <c r="R112" s="118"/>
      <c r="S112" s="118"/>
      <c r="T112" s="119"/>
      <c r="U112" s="119"/>
      <c r="V112" s="93"/>
    </row>
    <row r="113" spans="1:22" ht="12.75" outlineLevel="2">
      <c r="A113" s="3"/>
      <c r="B113" s="93"/>
      <c r="C113" s="93"/>
      <c r="D113" s="120" t="s">
        <v>6</v>
      </c>
      <c r="E113" s="121">
        <v>1</v>
      </c>
      <c r="F113" s="122" t="s">
        <v>122</v>
      </c>
      <c r="G113" s="123" t="s">
        <v>225</v>
      </c>
      <c r="H113" s="124">
        <v>0.29065679999999994</v>
      </c>
      <c r="I113" s="125" t="s">
        <v>10</v>
      </c>
      <c r="J113" s="126"/>
      <c r="K113" s="127">
        <f>H113*J113</f>
        <v>0</v>
      </c>
      <c r="L113" s="128">
        <f>IF(D113="S",K113,"")</f>
      </c>
      <c r="M113" s="129">
        <f>IF(OR(D113="P",D113="U"),K113,"")</f>
        <v>0</v>
      </c>
      <c r="N113" s="129">
        <f>IF(D113="H",K113,"")</f>
      </c>
      <c r="O113" s="129">
        <f>IF(D113="V",K113,"")</f>
      </c>
      <c r="P113" s="130">
        <v>0</v>
      </c>
      <c r="Q113" s="130">
        <v>0</v>
      </c>
      <c r="R113" s="130">
        <v>2.5980000000015475</v>
      </c>
      <c r="S113" s="126">
        <v>215.3742000001283</v>
      </c>
      <c r="T113" s="131">
        <v>21</v>
      </c>
      <c r="U113" s="132">
        <f>K113*(T113+100)/100</f>
        <v>0</v>
      </c>
      <c r="V113" s="133"/>
    </row>
    <row r="114" spans="1:22" ht="12.75" outlineLevel="1">
      <c r="A114" s="3"/>
      <c r="B114" s="94"/>
      <c r="C114" s="95" t="s">
        <v>30</v>
      </c>
      <c r="D114" s="96" t="s">
        <v>3</v>
      </c>
      <c r="E114" s="97"/>
      <c r="F114" s="97" t="s">
        <v>37</v>
      </c>
      <c r="G114" s="98" t="s">
        <v>187</v>
      </c>
      <c r="H114" s="97"/>
      <c r="I114" s="96"/>
      <c r="J114" s="97"/>
      <c r="K114" s="99">
        <f>SUBTOTAL(9,K115:K123)</f>
        <v>0</v>
      </c>
      <c r="L114" s="100">
        <f>SUBTOTAL(9,L115:L123)</f>
        <v>0</v>
      </c>
      <c r="M114" s="100">
        <f>SUBTOTAL(9,M115:M123)</f>
        <v>0</v>
      </c>
      <c r="N114" s="100">
        <f>SUBTOTAL(9,N115:N123)</f>
        <v>0</v>
      </c>
      <c r="O114" s="100">
        <f>SUBTOTAL(9,O115:O123)</f>
        <v>0</v>
      </c>
      <c r="P114" s="101">
        <f>SUMPRODUCT(P115:P123,$H115:$H123)</f>
        <v>0.285</v>
      </c>
      <c r="Q114" s="101">
        <f>SUMPRODUCT(Q115:Q123,$H115:$H123)</f>
        <v>0.17575</v>
      </c>
      <c r="R114" s="101">
        <f>SUMPRODUCT(R115:R123,$H115:$H123)</f>
        <v>14.021999999996751</v>
      </c>
      <c r="S114" s="100">
        <f>SUMPRODUCT(S115:S123,$H115:$H123)</f>
        <v>1162.4237999997306</v>
      </c>
      <c r="T114" s="102">
        <f>SUMPRODUCT(T115:T123,$K115:$K123)/100</f>
        <v>0</v>
      </c>
      <c r="U114" s="102">
        <f>K114+T114</f>
        <v>0</v>
      </c>
      <c r="V114" s="93"/>
    </row>
    <row r="115" spans="1:22" ht="12.75" outlineLevel="2">
      <c r="A115" s="3"/>
      <c r="B115" s="110"/>
      <c r="C115" s="111"/>
      <c r="D115" s="112"/>
      <c r="E115" s="113" t="s">
        <v>205</v>
      </c>
      <c r="F115" s="114"/>
      <c r="G115" s="115"/>
      <c r="H115" s="114"/>
      <c r="I115" s="112"/>
      <c r="J115" s="114"/>
      <c r="K115" s="116"/>
      <c r="L115" s="117"/>
      <c r="M115" s="117"/>
      <c r="N115" s="117"/>
      <c r="O115" s="117"/>
      <c r="P115" s="118"/>
      <c r="Q115" s="118"/>
      <c r="R115" s="118"/>
      <c r="S115" s="118"/>
      <c r="T115" s="119"/>
      <c r="U115" s="119"/>
      <c r="V115" s="93"/>
    </row>
    <row r="116" spans="1:22" ht="12.75" outlineLevel="2">
      <c r="A116" s="3"/>
      <c r="B116" s="93"/>
      <c r="C116" s="93"/>
      <c r="D116" s="120" t="s">
        <v>4</v>
      </c>
      <c r="E116" s="121">
        <v>1</v>
      </c>
      <c r="F116" s="122" t="s">
        <v>103</v>
      </c>
      <c r="G116" s="123" t="s">
        <v>230</v>
      </c>
      <c r="H116" s="124">
        <v>19</v>
      </c>
      <c r="I116" s="125" t="s">
        <v>9</v>
      </c>
      <c r="J116" s="126"/>
      <c r="K116" s="127">
        <f>H116*J116</f>
        <v>0</v>
      </c>
      <c r="L116" s="128">
        <f>IF(D116="S",K116,"")</f>
      </c>
      <c r="M116" s="129">
        <f>IF(OR(D116="P",D116="U"),K116,"")</f>
        <v>0</v>
      </c>
      <c r="N116" s="129">
        <f>IF(D116="H",K116,"")</f>
      </c>
      <c r="O116" s="129">
        <f>IF(D116="V",K116,"")</f>
      </c>
      <c r="P116" s="130">
        <v>0</v>
      </c>
      <c r="Q116" s="130">
        <v>0.00925</v>
      </c>
      <c r="R116" s="130">
        <v>0.2869999999998072</v>
      </c>
      <c r="S116" s="126">
        <v>23.792299999984017</v>
      </c>
      <c r="T116" s="131">
        <v>21</v>
      </c>
      <c r="U116" s="132">
        <f>K116*(T116+100)/100</f>
        <v>0</v>
      </c>
      <c r="V116" s="133"/>
    </row>
    <row r="117" spans="1:22" ht="12.75" outlineLevel="2">
      <c r="A117" s="3"/>
      <c r="B117" s="93"/>
      <c r="C117" s="93"/>
      <c r="D117" s="120" t="s">
        <v>4</v>
      </c>
      <c r="E117" s="121">
        <v>2</v>
      </c>
      <c r="F117" s="122" t="s">
        <v>101</v>
      </c>
      <c r="G117" s="123" t="s">
        <v>238</v>
      </c>
      <c r="H117" s="124">
        <v>19</v>
      </c>
      <c r="I117" s="125" t="s">
        <v>9</v>
      </c>
      <c r="J117" s="126"/>
      <c r="K117" s="127">
        <f>H117*J117</f>
        <v>0</v>
      </c>
      <c r="L117" s="128">
        <f>IF(D117="S",K117,"")</f>
      </c>
      <c r="M117" s="129">
        <f>IF(OR(D117="P",D117="U"),K117,"")</f>
        <v>0</v>
      </c>
      <c r="N117" s="129">
        <f>IF(D117="H",K117,"")</f>
      </c>
      <c r="O117" s="129">
        <f>IF(D117="V",K117,"")</f>
      </c>
      <c r="P117" s="130">
        <v>0</v>
      </c>
      <c r="Q117" s="130">
        <v>0</v>
      </c>
      <c r="R117" s="130">
        <v>0.45100000000002183</v>
      </c>
      <c r="S117" s="126">
        <v>37.38790000000181</v>
      </c>
      <c r="T117" s="131">
        <v>21</v>
      </c>
      <c r="U117" s="132">
        <f>K117*(T117+100)/100</f>
        <v>0</v>
      </c>
      <c r="V117" s="133"/>
    </row>
    <row r="118" spans="1:22" s="109" customFormat="1" ht="11.25" outlineLevel="2">
      <c r="A118" s="103"/>
      <c r="B118" s="103"/>
      <c r="C118" s="103"/>
      <c r="D118" s="103"/>
      <c r="E118" s="103"/>
      <c r="F118" s="103"/>
      <c r="G118" s="104" t="s">
        <v>236</v>
      </c>
      <c r="H118" s="103"/>
      <c r="I118" s="105"/>
      <c r="J118" s="103"/>
      <c r="K118" s="103"/>
      <c r="L118" s="106"/>
      <c r="M118" s="106"/>
      <c r="N118" s="106"/>
      <c r="O118" s="106"/>
      <c r="P118" s="107"/>
      <c r="Q118" s="103"/>
      <c r="R118" s="103"/>
      <c r="S118" s="103"/>
      <c r="T118" s="108"/>
      <c r="U118" s="108"/>
      <c r="V118" s="103"/>
    </row>
    <row r="119" spans="1:22" ht="25.5" outlineLevel="2">
      <c r="A119" s="3"/>
      <c r="B119" s="93"/>
      <c r="C119" s="93"/>
      <c r="D119" s="120" t="s">
        <v>5</v>
      </c>
      <c r="E119" s="121">
        <v>3</v>
      </c>
      <c r="F119" s="122" t="s">
        <v>30</v>
      </c>
      <c r="G119" s="123" t="s">
        <v>254</v>
      </c>
      <c r="H119" s="124">
        <v>19</v>
      </c>
      <c r="I119" s="125" t="s">
        <v>9</v>
      </c>
      <c r="J119" s="126"/>
      <c r="K119" s="127">
        <f>H119*J119</f>
        <v>0</v>
      </c>
      <c r="L119" s="128">
        <f>IF(D119="S",K119,"")</f>
        <v>0</v>
      </c>
      <c r="M119" s="129">
        <f>IF(OR(D119="P",D119="U"),K119,"")</f>
      </c>
      <c r="N119" s="129">
        <f>IF(D119="H",K119,"")</f>
      </c>
      <c r="O119" s="129">
        <f>IF(D119="V",K119,"")</f>
      </c>
      <c r="P119" s="130">
        <v>0.015</v>
      </c>
      <c r="Q119" s="130">
        <v>0</v>
      </c>
      <c r="R119" s="130">
        <v>0</v>
      </c>
      <c r="S119" s="126">
        <v>0</v>
      </c>
      <c r="T119" s="131">
        <v>21</v>
      </c>
      <c r="U119" s="132">
        <f>K119*(T119+100)/100</f>
        <v>0</v>
      </c>
      <c r="V119" s="133"/>
    </row>
    <row r="120" spans="1:22" s="109" customFormat="1" ht="11.25" outlineLevel="2">
      <c r="A120" s="103"/>
      <c r="B120" s="103"/>
      <c r="C120" s="103"/>
      <c r="D120" s="103"/>
      <c r="E120" s="103"/>
      <c r="F120" s="103"/>
      <c r="G120" s="104" t="s">
        <v>250</v>
      </c>
      <c r="H120" s="103"/>
      <c r="I120" s="105"/>
      <c r="J120" s="103"/>
      <c r="K120" s="103"/>
      <c r="L120" s="106"/>
      <c r="M120" s="106"/>
      <c r="N120" s="106"/>
      <c r="O120" s="106"/>
      <c r="P120" s="107"/>
      <c r="Q120" s="103"/>
      <c r="R120" s="103"/>
      <c r="S120" s="103"/>
      <c r="T120" s="108"/>
      <c r="U120" s="108"/>
      <c r="V120" s="103"/>
    </row>
    <row r="121" spans="1:22" ht="12.75" outlineLevel="2">
      <c r="A121" s="3"/>
      <c r="B121" s="93"/>
      <c r="C121" s="93"/>
      <c r="D121" s="120" t="s">
        <v>4</v>
      </c>
      <c r="E121" s="121">
        <v>4</v>
      </c>
      <c r="F121" s="122" t="s">
        <v>102</v>
      </c>
      <c r="G121" s="123" t="s">
        <v>223</v>
      </c>
      <c r="H121" s="124">
        <v>1.38</v>
      </c>
      <c r="I121" s="125" t="s">
        <v>13</v>
      </c>
      <c r="J121" s="126"/>
      <c r="K121" s="127">
        <f>H121*J121</f>
        <v>0</v>
      </c>
      <c r="L121" s="128">
        <f>IF(D121="S",K121,"")</f>
      </c>
      <c r="M121" s="129">
        <f>IF(OR(D121="P",D121="U"),K121,"")</f>
        <v>0</v>
      </c>
      <c r="N121" s="129">
        <f>IF(D121="H",K121,"")</f>
      </c>
      <c r="O121" s="129">
        <f>IF(D121="V",K121,"")</f>
      </c>
      <c r="P121" s="130">
        <v>0</v>
      </c>
      <c r="Q121" s="130">
        <v>0</v>
      </c>
      <c r="R121" s="130">
        <v>0</v>
      </c>
      <c r="S121" s="126">
        <v>0</v>
      </c>
      <c r="T121" s="131">
        <v>21</v>
      </c>
      <c r="U121" s="132">
        <f>K121*(T121+100)/100</f>
        <v>0</v>
      </c>
      <c r="V121" s="133"/>
    </row>
    <row r="122" spans="1:22" s="109" customFormat="1" ht="11.25" outlineLevel="2">
      <c r="A122" s="103"/>
      <c r="B122" s="103"/>
      <c r="C122" s="103"/>
      <c r="D122" s="103"/>
      <c r="E122" s="103"/>
      <c r="F122" s="103"/>
      <c r="G122" s="104" t="s">
        <v>227</v>
      </c>
      <c r="H122" s="103"/>
      <c r="I122" s="105"/>
      <c r="J122" s="103"/>
      <c r="K122" s="103"/>
      <c r="L122" s="106"/>
      <c r="M122" s="106"/>
      <c r="N122" s="106"/>
      <c r="O122" s="106"/>
      <c r="P122" s="107"/>
      <c r="Q122" s="103"/>
      <c r="R122" s="103"/>
      <c r="S122" s="103"/>
      <c r="T122" s="108"/>
      <c r="U122" s="108"/>
      <c r="V122" s="103"/>
    </row>
    <row r="123" spans="1:22" s="50" customFormat="1" ht="10.5" customHeight="1" outlineLevel="3">
      <c r="A123" s="134"/>
      <c r="B123" s="135"/>
      <c r="C123" s="135"/>
      <c r="D123" s="135"/>
      <c r="E123" s="135"/>
      <c r="F123" s="135"/>
      <c r="G123" s="135" t="s">
        <v>77</v>
      </c>
      <c r="H123" s="136">
        <v>1.38</v>
      </c>
      <c r="I123" s="137"/>
      <c r="J123" s="135"/>
      <c r="K123" s="135"/>
      <c r="L123" s="138"/>
      <c r="M123" s="138"/>
      <c r="N123" s="138"/>
      <c r="O123" s="138"/>
      <c r="P123" s="138"/>
      <c r="Q123" s="138"/>
      <c r="R123" s="138"/>
      <c r="S123" s="138"/>
      <c r="T123" s="139"/>
      <c r="U123" s="139"/>
      <c r="V123" s="135"/>
    </row>
    <row r="124" spans="1:22" ht="12.75" outlineLevel="1">
      <c r="A124" s="3"/>
      <c r="B124" s="94"/>
      <c r="C124" s="95" t="s">
        <v>31</v>
      </c>
      <c r="D124" s="96" t="s">
        <v>3</v>
      </c>
      <c r="E124" s="97"/>
      <c r="F124" s="97" t="s">
        <v>37</v>
      </c>
      <c r="G124" s="98" t="s">
        <v>149</v>
      </c>
      <c r="H124" s="97"/>
      <c r="I124" s="96"/>
      <c r="J124" s="97"/>
      <c r="K124" s="99">
        <f>SUBTOTAL(9,K125:K137)</f>
        <v>0</v>
      </c>
      <c r="L124" s="100">
        <f>SUBTOTAL(9,L125:L137)</f>
        <v>0</v>
      </c>
      <c r="M124" s="100">
        <f>SUBTOTAL(9,M125:M137)</f>
        <v>0</v>
      </c>
      <c r="N124" s="100">
        <f>SUBTOTAL(9,N125:N137)</f>
        <v>0</v>
      </c>
      <c r="O124" s="100">
        <f>SUBTOTAL(9,O125:O137)</f>
        <v>0</v>
      </c>
      <c r="P124" s="101">
        <f>SUMPRODUCT(P125:P137,$H125:$H137)</f>
        <v>0.005656799999999999</v>
      </c>
      <c r="Q124" s="101">
        <f>SUMPRODUCT(Q125:Q137,$H125:$H137)</f>
        <v>0</v>
      </c>
      <c r="R124" s="101">
        <f>SUMPRODUCT(R125:R137,$H125:$H137)</f>
        <v>2.5310399999999564</v>
      </c>
      <c r="S124" s="100">
        <f>SUMPRODUCT(S125:S137,$H125:$H137)</f>
        <v>195.28961999999956</v>
      </c>
      <c r="T124" s="102">
        <f>SUMPRODUCT(T125:T137,$K125:$K137)/100</f>
        <v>0</v>
      </c>
      <c r="U124" s="102">
        <f>K124+T124</f>
        <v>0</v>
      </c>
      <c r="V124" s="93"/>
    </row>
    <row r="125" spans="1:22" ht="12.75" outlineLevel="2">
      <c r="A125" s="3"/>
      <c r="B125" s="110"/>
      <c r="C125" s="111"/>
      <c r="D125" s="112"/>
      <c r="E125" s="113" t="s">
        <v>205</v>
      </c>
      <c r="F125" s="114"/>
      <c r="G125" s="115"/>
      <c r="H125" s="114"/>
      <c r="I125" s="112"/>
      <c r="J125" s="114"/>
      <c r="K125" s="116"/>
      <c r="L125" s="117"/>
      <c r="M125" s="117"/>
      <c r="N125" s="117"/>
      <c r="O125" s="117"/>
      <c r="P125" s="118"/>
      <c r="Q125" s="118"/>
      <c r="R125" s="118"/>
      <c r="S125" s="118"/>
      <c r="T125" s="119"/>
      <c r="U125" s="119"/>
      <c r="V125" s="93"/>
    </row>
    <row r="126" spans="1:22" ht="12.75" outlineLevel="2">
      <c r="A126" s="3"/>
      <c r="B126" s="93"/>
      <c r="C126" s="93"/>
      <c r="D126" s="120" t="s">
        <v>4</v>
      </c>
      <c r="E126" s="121">
        <v>1</v>
      </c>
      <c r="F126" s="122" t="s">
        <v>106</v>
      </c>
      <c r="G126" s="123" t="s">
        <v>221</v>
      </c>
      <c r="H126" s="124">
        <v>8.4</v>
      </c>
      <c r="I126" s="125" t="s">
        <v>9</v>
      </c>
      <c r="J126" s="126"/>
      <c r="K126" s="127">
        <f>H126*J126</f>
        <v>0</v>
      </c>
      <c r="L126" s="128">
        <f>IF(D126="S",K126,"")</f>
      </c>
      <c r="M126" s="129">
        <f>IF(OR(D126="P",D126="U"),K126,"")</f>
        <v>0</v>
      </c>
      <c r="N126" s="129">
        <f>IF(D126="H",K126,"")</f>
      </c>
      <c r="O126" s="129">
        <f>IF(D126="V",K126,"")</f>
      </c>
      <c r="P126" s="130">
        <v>0</v>
      </c>
      <c r="Q126" s="130">
        <v>0</v>
      </c>
      <c r="R126" s="130">
        <v>0.012000000000000455</v>
      </c>
      <c r="S126" s="126">
        <v>0.9948000000000379</v>
      </c>
      <c r="T126" s="131">
        <v>21</v>
      </c>
      <c r="U126" s="132">
        <f>K126*(T126+100)/100</f>
        <v>0</v>
      </c>
      <c r="V126" s="133"/>
    </row>
    <row r="127" spans="1:22" s="50" customFormat="1" ht="10.5" customHeight="1" outlineLevel="3">
      <c r="A127" s="134"/>
      <c r="B127" s="135"/>
      <c r="C127" s="135"/>
      <c r="D127" s="135"/>
      <c r="E127" s="135"/>
      <c r="F127" s="135"/>
      <c r="G127" s="135" t="s">
        <v>165</v>
      </c>
      <c r="H127" s="136">
        <v>0</v>
      </c>
      <c r="I127" s="137"/>
      <c r="J127" s="135"/>
      <c r="K127" s="135"/>
      <c r="L127" s="138"/>
      <c r="M127" s="138"/>
      <c r="N127" s="138"/>
      <c r="O127" s="138"/>
      <c r="P127" s="138"/>
      <c r="Q127" s="138"/>
      <c r="R127" s="138"/>
      <c r="S127" s="138"/>
      <c r="T127" s="139"/>
      <c r="U127" s="139"/>
      <c r="V127" s="135"/>
    </row>
    <row r="128" spans="1:22" s="50" customFormat="1" ht="10.5" customHeight="1" outlineLevel="3">
      <c r="A128" s="134"/>
      <c r="B128" s="135"/>
      <c r="C128" s="135"/>
      <c r="D128" s="135"/>
      <c r="E128" s="135"/>
      <c r="F128" s="135"/>
      <c r="G128" s="135" t="s">
        <v>56</v>
      </c>
      <c r="H128" s="136">
        <v>8.4</v>
      </c>
      <c r="I128" s="137"/>
      <c r="J128" s="135"/>
      <c r="K128" s="135"/>
      <c r="L128" s="138"/>
      <c r="M128" s="138"/>
      <c r="N128" s="138"/>
      <c r="O128" s="138"/>
      <c r="P128" s="138"/>
      <c r="Q128" s="138"/>
      <c r="R128" s="138"/>
      <c r="S128" s="138"/>
      <c r="T128" s="139"/>
      <c r="U128" s="139"/>
      <c r="V128" s="135"/>
    </row>
    <row r="129" spans="1:22" ht="12.75" outlineLevel="2">
      <c r="A129" s="3"/>
      <c r="B129" s="93"/>
      <c r="C129" s="93"/>
      <c r="D129" s="120" t="s">
        <v>4</v>
      </c>
      <c r="E129" s="121">
        <v>2</v>
      </c>
      <c r="F129" s="122" t="s">
        <v>107</v>
      </c>
      <c r="G129" s="123" t="s">
        <v>222</v>
      </c>
      <c r="H129" s="124">
        <v>3.6</v>
      </c>
      <c r="I129" s="125" t="s">
        <v>9</v>
      </c>
      <c r="J129" s="126"/>
      <c r="K129" s="127">
        <f>H129*J129</f>
        <v>0</v>
      </c>
      <c r="L129" s="128">
        <f>IF(D129="S",K129,"")</f>
      </c>
      <c r="M129" s="129">
        <f>IF(OR(D129="P",D129="U"),K129,"")</f>
        <v>0</v>
      </c>
      <c r="N129" s="129">
        <f>IF(D129="H",K129,"")</f>
      </c>
      <c r="O129" s="129">
        <f>IF(D129="V",K129,"")</f>
      </c>
      <c r="P129" s="130">
        <v>0</v>
      </c>
      <c r="Q129" s="130">
        <v>0</v>
      </c>
      <c r="R129" s="130">
        <v>0.013999999999995795</v>
      </c>
      <c r="S129" s="126">
        <v>1.1605999999996515</v>
      </c>
      <c r="T129" s="131">
        <v>21</v>
      </c>
      <c r="U129" s="132">
        <f>K129*(T129+100)/100</f>
        <v>0</v>
      </c>
      <c r="V129" s="133"/>
    </row>
    <row r="130" spans="1:22" s="50" customFormat="1" ht="10.5" customHeight="1" outlineLevel="3">
      <c r="A130" s="134"/>
      <c r="B130" s="135"/>
      <c r="C130" s="135"/>
      <c r="D130" s="135"/>
      <c r="E130" s="135"/>
      <c r="F130" s="135"/>
      <c r="G130" s="135" t="s">
        <v>159</v>
      </c>
      <c r="H130" s="136">
        <v>0</v>
      </c>
      <c r="I130" s="137"/>
      <c r="J130" s="135"/>
      <c r="K130" s="135"/>
      <c r="L130" s="138"/>
      <c r="M130" s="138"/>
      <c r="N130" s="138"/>
      <c r="O130" s="138"/>
      <c r="P130" s="138"/>
      <c r="Q130" s="138"/>
      <c r="R130" s="138"/>
      <c r="S130" s="138"/>
      <c r="T130" s="139"/>
      <c r="U130" s="139"/>
      <c r="V130" s="135"/>
    </row>
    <row r="131" spans="1:22" s="50" customFormat="1" ht="10.5" customHeight="1" outlineLevel="3">
      <c r="A131" s="134"/>
      <c r="B131" s="135"/>
      <c r="C131" s="135"/>
      <c r="D131" s="135"/>
      <c r="E131" s="135"/>
      <c r="F131" s="135"/>
      <c r="G131" s="135" t="s">
        <v>48</v>
      </c>
      <c r="H131" s="136">
        <v>3.6</v>
      </c>
      <c r="I131" s="137"/>
      <c r="J131" s="135"/>
      <c r="K131" s="135"/>
      <c r="L131" s="138"/>
      <c r="M131" s="138"/>
      <c r="N131" s="138"/>
      <c r="O131" s="138"/>
      <c r="P131" s="138"/>
      <c r="Q131" s="138"/>
      <c r="R131" s="138"/>
      <c r="S131" s="138"/>
      <c r="T131" s="139"/>
      <c r="U131" s="139"/>
      <c r="V131" s="135"/>
    </row>
    <row r="132" spans="1:22" ht="25.5" outlineLevel="2">
      <c r="A132" s="3"/>
      <c r="B132" s="93"/>
      <c r="C132" s="93"/>
      <c r="D132" s="120" t="s">
        <v>4</v>
      </c>
      <c r="E132" s="121">
        <v>3</v>
      </c>
      <c r="F132" s="122" t="s">
        <v>108</v>
      </c>
      <c r="G132" s="123" t="s">
        <v>264</v>
      </c>
      <c r="H132" s="124">
        <v>8.4</v>
      </c>
      <c r="I132" s="125" t="s">
        <v>9</v>
      </c>
      <c r="J132" s="126"/>
      <c r="K132" s="127">
        <f>H132*J132</f>
        <v>0</v>
      </c>
      <c r="L132" s="128">
        <f>IF(D132="S",K132,"")</f>
      </c>
      <c r="M132" s="129">
        <f>IF(OR(D132="P",D132="U"),K132,"")</f>
        <v>0</v>
      </c>
      <c r="N132" s="129">
        <f>IF(D132="H",K132,"")</f>
      </c>
      <c r="O132" s="129">
        <f>IF(D132="V",K132,"")</f>
      </c>
      <c r="P132" s="130">
        <v>0.00029</v>
      </c>
      <c r="Q132" s="130">
        <v>0</v>
      </c>
      <c r="R132" s="130">
        <v>0.08300000000004104</v>
      </c>
      <c r="S132" s="126">
        <v>6.281500000003735</v>
      </c>
      <c r="T132" s="131">
        <v>21</v>
      </c>
      <c r="U132" s="132">
        <f>K132*(T132+100)/100</f>
        <v>0</v>
      </c>
      <c r="V132" s="133"/>
    </row>
    <row r="133" spans="1:22" ht="25.5" outlineLevel="2">
      <c r="A133" s="3"/>
      <c r="B133" s="93"/>
      <c r="C133" s="93"/>
      <c r="D133" s="120" t="s">
        <v>4</v>
      </c>
      <c r="E133" s="121">
        <v>4</v>
      </c>
      <c r="F133" s="122" t="s">
        <v>109</v>
      </c>
      <c r="G133" s="123" t="s">
        <v>265</v>
      </c>
      <c r="H133" s="124">
        <v>3.6</v>
      </c>
      <c r="I133" s="125" t="s">
        <v>9</v>
      </c>
      <c r="J133" s="126"/>
      <c r="K133" s="127">
        <f>H133*J133</f>
        <v>0</v>
      </c>
      <c r="L133" s="128">
        <f>IF(D133="S",K133,"")</f>
      </c>
      <c r="M133" s="129">
        <f>IF(OR(D133="P",D133="U"),K133,"")</f>
        <v>0</v>
      </c>
      <c r="N133" s="129">
        <f>IF(D133="H",K133,"")</f>
      </c>
      <c r="O133" s="129">
        <f>IF(D133="V",K133,"")</f>
      </c>
      <c r="P133" s="130">
        <v>0.00043</v>
      </c>
      <c r="Q133" s="130">
        <v>0</v>
      </c>
      <c r="R133" s="130">
        <v>0.12399999999996682</v>
      </c>
      <c r="S133" s="126">
        <v>9.380799999997217</v>
      </c>
      <c r="T133" s="131">
        <v>21</v>
      </c>
      <c r="U133" s="132">
        <f>K133*(T133+100)/100</f>
        <v>0</v>
      </c>
      <c r="V133" s="133"/>
    </row>
    <row r="134" spans="1:22" ht="25.5" outlineLevel="2">
      <c r="A134" s="3"/>
      <c r="B134" s="93"/>
      <c r="C134" s="93"/>
      <c r="D134" s="120" t="s">
        <v>4</v>
      </c>
      <c r="E134" s="121">
        <v>5</v>
      </c>
      <c r="F134" s="122" t="s">
        <v>105</v>
      </c>
      <c r="G134" s="123" t="s">
        <v>258</v>
      </c>
      <c r="H134" s="124">
        <v>2.04</v>
      </c>
      <c r="I134" s="125" t="s">
        <v>13</v>
      </c>
      <c r="J134" s="126"/>
      <c r="K134" s="127">
        <f>H134*J134</f>
        <v>0</v>
      </c>
      <c r="L134" s="128">
        <f>IF(D134="S",K134,"")</f>
      </c>
      <c r="M134" s="129">
        <f>IF(OR(D134="P",D134="U"),K134,"")</f>
        <v>0</v>
      </c>
      <c r="N134" s="129">
        <f>IF(D134="H",K134,"")</f>
      </c>
      <c r="O134" s="129">
        <f>IF(D134="V",K134,"")</f>
      </c>
      <c r="P134" s="130">
        <v>0.0008199999999999999</v>
      </c>
      <c r="Q134" s="130">
        <v>0</v>
      </c>
      <c r="R134" s="130">
        <v>0.533999999999871</v>
      </c>
      <c r="S134" s="126">
        <v>41.19769999998955</v>
      </c>
      <c r="T134" s="131">
        <v>21</v>
      </c>
      <c r="U134" s="132">
        <f>K134*(T134+100)/100</f>
        <v>0</v>
      </c>
      <c r="V134" s="133"/>
    </row>
    <row r="135" spans="1:22" s="50" customFormat="1" ht="10.5" customHeight="1" outlineLevel="3">
      <c r="A135" s="134"/>
      <c r="B135" s="135"/>
      <c r="C135" s="135"/>
      <c r="D135" s="135"/>
      <c r="E135" s="135"/>
      <c r="F135" s="135"/>
      <c r="G135" s="135" t="s">
        <v>67</v>
      </c>
      <c r="H135" s="136">
        <v>0</v>
      </c>
      <c r="I135" s="137"/>
      <c r="J135" s="135"/>
      <c r="K135" s="135"/>
      <c r="L135" s="138"/>
      <c r="M135" s="138"/>
      <c r="N135" s="138"/>
      <c r="O135" s="138"/>
      <c r="P135" s="138"/>
      <c r="Q135" s="138"/>
      <c r="R135" s="138"/>
      <c r="S135" s="138"/>
      <c r="T135" s="139"/>
      <c r="U135" s="139"/>
      <c r="V135" s="135"/>
    </row>
    <row r="136" spans="1:22" s="50" customFormat="1" ht="10.5" customHeight="1" outlineLevel="3">
      <c r="A136" s="134"/>
      <c r="B136" s="135"/>
      <c r="C136" s="135"/>
      <c r="D136" s="135"/>
      <c r="E136" s="135"/>
      <c r="F136" s="135"/>
      <c r="G136" s="135" t="s">
        <v>69</v>
      </c>
      <c r="H136" s="136">
        <v>2.04</v>
      </c>
      <c r="I136" s="137"/>
      <c r="J136" s="135"/>
      <c r="K136" s="135"/>
      <c r="L136" s="138"/>
      <c r="M136" s="138"/>
      <c r="N136" s="138"/>
      <c r="O136" s="138"/>
      <c r="P136" s="138"/>
      <c r="Q136" s="138"/>
      <c r="R136" s="138"/>
      <c r="S136" s="138"/>
      <c r="T136" s="139"/>
      <c r="U136" s="139"/>
      <c r="V136" s="135"/>
    </row>
    <row r="137" spans="1:22" ht="12.75" outlineLevel="2">
      <c r="A137" s="3"/>
      <c r="B137" s="93"/>
      <c r="C137" s="93"/>
      <c r="D137" s="120" t="s">
        <v>4</v>
      </c>
      <c r="E137" s="121">
        <v>6</v>
      </c>
      <c r="F137" s="122" t="s">
        <v>104</v>
      </c>
      <c r="G137" s="123" t="s">
        <v>229</v>
      </c>
      <c r="H137" s="124">
        <v>2.04</v>
      </c>
      <c r="I137" s="125" t="s">
        <v>13</v>
      </c>
      <c r="J137" s="126"/>
      <c r="K137" s="127">
        <f>H137*J137</f>
        <v>0</v>
      </c>
      <c r="L137" s="128">
        <f>IF(D137="S",K137,"")</f>
      </c>
      <c r="M137" s="129">
        <f>IF(OR(D137="P",D137="U"),K137,"")</f>
        <v>0</v>
      </c>
      <c r="N137" s="129">
        <f>IF(D137="H",K137,"")</f>
      </c>
      <c r="O137" s="129">
        <f>IF(D137="V",K137,"")</f>
      </c>
      <c r="P137" s="130">
        <v>0</v>
      </c>
      <c r="Q137" s="130">
        <v>0</v>
      </c>
      <c r="R137" s="130">
        <v>0.07200000000000273</v>
      </c>
      <c r="S137" s="126">
        <v>5.968800000000226</v>
      </c>
      <c r="T137" s="131">
        <v>21</v>
      </c>
      <c r="U137" s="132">
        <f>K137*(T137+100)/100</f>
        <v>0</v>
      </c>
      <c r="V137" s="133"/>
    </row>
    <row r="138" spans="1:22" ht="12.75" outlineLevel="1">
      <c r="A138" s="3"/>
      <c r="B138" s="94"/>
      <c r="C138" s="95" t="s">
        <v>32</v>
      </c>
      <c r="D138" s="96" t="s">
        <v>3</v>
      </c>
      <c r="E138" s="97"/>
      <c r="F138" s="97" t="s">
        <v>45</v>
      </c>
      <c r="G138" s="98" t="s">
        <v>163</v>
      </c>
      <c r="H138" s="97"/>
      <c r="I138" s="96"/>
      <c r="J138" s="97"/>
      <c r="K138" s="99">
        <f>SUBTOTAL(9,K139:K140)</f>
        <v>0</v>
      </c>
      <c r="L138" s="100">
        <f>SUBTOTAL(9,L139:L140)</f>
        <v>0</v>
      </c>
      <c r="M138" s="100">
        <f>SUBTOTAL(9,M139:M140)</f>
        <v>0</v>
      </c>
      <c r="N138" s="100">
        <f>SUBTOTAL(9,N139:N140)</f>
        <v>0</v>
      </c>
      <c r="O138" s="100">
        <f>SUBTOTAL(9,O139:O140)</f>
        <v>0</v>
      </c>
      <c r="P138" s="101">
        <f>SUMPRODUCT(P139:P140,$H139:$H140)</f>
        <v>0</v>
      </c>
      <c r="Q138" s="101">
        <f>SUMPRODUCT(Q139:Q140,$H139:$H140)</f>
        <v>0</v>
      </c>
      <c r="R138" s="101">
        <f>SUMPRODUCT(R139:R140,$H139:$H140)</f>
        <v>0</v>
      </c>
      <c r="S138" s="100">
        <f>SUMPRODUCT(S139:S140,$H139:$H140)</f>
        <v>0</v>
      </c>
      <c r="T138" s="102">
        <f>SUMPRODUCT(T139:T140,$K139:$K140)/100</f>
        <v>0</v>
      </c>
      <c r="U138" s="102">
        <f>K138+T138</f>
        <v>0</v>
      </c>
      <c r="V138" s="93"/>
    </row>
    <row r="139" spans="1:22" ht="12.75" outlineLevel="2">
      <c r="A139" s="3"/>
      <c r="B139" s="110"/>
      <c r="C139" s="111"/>
      <c r="D139" s="112"/>
      <c r="E139" s="113" t="s">
        <v>205</v>
      </c>
      <c r="F139" s="114"/>
      <c r="G139" s="115"/>
      <c r="H139" s="114"/>
      <c r="I139" s="112"/>
      <c r="J139" s="114"/>
      <c r="K139" s="116"/>
      <c r="L139" s="117"/>
      <c r="M139" s="117"/>
      <c r="N139" s="117"/>
      <c r="O139" s="117"/>
      <c r="P139" s="118"/>
      <c r="Q139" s="118"/>
      <c r="R139" s="118"/>
      <c r="S139" s="118"/>
      <c r="T139" s="119"/>
      <c r="U139" s="119"/>
      <c r="V139" s="93"/>
    </row>
    <row r="140" spans="1:22" ht="12.75" outlineLevel="2">
      <c r="A140" s="3"/>
      <c r="B140" s="93"/>
      <c r="C140" s="93"/>
      <c r="D140" s="120" t="s">
        <v>7</v>
      </c>
      <c r="E140" s="121">
        <v>1</v>
      </c>
      <c r="F140" s="122" t="s">
        <v>46</v>
      </c>
      <c r="G140" s="123" t="s">
        <v>208</v>
      </c>
      <c r="H140" s="124"/>
      <c r="I140" s="125" t="s">
        <v>0</v>
      </c>
      <c r="J140" s="126"/>
      <c r="K140" s="127">
        <f>H140*J140</f>
        <v>0</v>
      </c>
      <c r="L140" s="128">
        <f>IF(D140="S",K140,"")</f>
      </c>
      <c r="M140" s="129">
        <f>IF(OR(D140="P",D140="U"),K140,"")</f>
      </c>
      <c r="N140" s="129">
        <f>IF(D140="H",K140,"")</f>
      </c>
      <c r="O140" s="129">
        <f>IF(D140="V",K140,"")</f>
        <v>0</v>
      </c>
      <c r="P140" s="130">
        <v>0</v>
      </c>
      <c r="Q140" s="130">
        <v>0</v>
      </c>
      <c r="R140" s="130">
        <v>0</v>
      </c>
      <c r="S140" s="126">
        <v>0</v>
      </c>
      <c r="T140" s="131">
        <v>21</v>
      </c>
      <c r="U140" s="132">
        <f>K140*(T140+100)/100</f>
        <v>0</v>
      </c>
      <c r="V140" s="133"/>
    </row>
    <row r="141" spans="1:22" ht="8.25" customHeight="1">
      <c r="A141" s="3"/>
      <c r="B141" s="3"/>
      <c r="C141" s="3"/>
      <c r="D141" s="3"/>
      <c r="E141" s="3"/>
      <c r="F141" s="3"/>
      <c r="G141" s="3"/>
      <c r="H141" s="3"/>
      <c r="I141" s="83"/>
      <c r="J141" s="3"/>
      <c r="K141" s="3"/>
      <c r="L141" s="52"/>
      <c r="M141" s="52"/>
      <c r="N141" s="52"/>
      <c r="O141" s="52"/>
      <c r="P141" s="52"/>
      <c r="Q141" s="52"/>
      <c r="R141" s="52"/>
      <c r="S141" s="52"/>
      <c r="T141" s="53"/>
      <c r="U141" s="53"/>
      <c r="V141" s="3"/>
    </row>
    <row r="142" spans="1:22" ht="25.5">
      <c r="A142" s="3"/>
      <c r="B142" s="84" t="s">
        <v>18</v>
      </c>
      <c r="C142" s="85"/>
      <c r="D142" s="86" t="s">
        <v>2</v>
      </c>
      <c r="E142" s="85"/>
      <c r="F142" s="87"/>
      <c r="G142" s="88" t="s">
        <v>239</v>
      </c>
      <c r="H142" s="85"/>
      <c r="I142" s="86"/>
      <c r="J142" s="85"/>
      <c r="K142" s="89">
        <f aca="true" t="shared" si="10" ref="K142:T142">SUMIF($D143:$D169,"O",K143:K169)</f>
        <v>0</v>
      </c>
      <c r="L142" s="90">
        <f t="shared" si="10"/>
        <v>0</v>
      </c>
      <c r="M142" s="90">
        <f t="shared" si="10"/>
        <v>0</v>
      </c>
      <c r="N142" s="90">
        <f t="shared" si="10"/>
        <v>0</v>
      </c>
      <c r="O142" s="90">
        <f t="shared" si="10"/>
        <v>0</v>
      </c>
      <c r="P142" s="91">
        <f t="shared" si="10"/>
        <v>0.31301399999999996</v>
      </c>
      <c r="Q142" s="91">
        <f t="shared" si="10"/>
        <v>0.189625</v>
      </c>
      <c r="R142" s="91">
        <f t="shared" si="10"/>
        <v>18.662126621998162</v>
      </c>
      <c r="S142" s="90">
        <f t="shared" si="10"/>
        <v>1569.5619769636673</v>
      </c>
      <c r="T142" s="92">
        <f t="shared" si="10"/>
        <v>0</v>
      </c>
      <c r="U142" s="92">
        <f>K142+T142</f>
        <v>0</v>
      </c>
      <c r="V142" s="93"/>
    </row>
    <row r="143" spans="1:22" ht="12.75" outlineLevel="1">
      <c r="A143" s="3"/>
      <c r="B143" s="94"/>
      <c r="C143" s="95" t="s">
        <v>27</v>
      </c>
      <c r="D143" s="96" t="s">
        <v>3</v>
      </c>
      <c r="E143" s="97"/>
      <c r="F143" s="97" t="s">
        <v>33</v>
      </c>
      <c r="G143" s="98" t="s">
        <v>188</v>
      </c>
      <c r="H143" s="97"/>
      <c r="I143" s="96"/>
      <c r="J143" s="97"/>
      <c r="K143" s="99">
        <f>SUBTOTAL(9,K144:K147)</f>
        <v>0</v>
      </c>
      <c r="L143" s="100">
        <f>SUBTOTAL(9,L144:L147)</f>
        <v>0</v>
      </c>
      <c r="M143" s="100">
        <f>SUBTOTAL(9,M144:M147)</f>
        <v>0</v>
      </c>
      <c r="N143" s="100">
        <f>SUBTOTAL(9,N144:N147)</f>
        <v>0</v>
      </c>
      <c r="O143" s="100">
        <f>SUBTOTAL(9,O144:O147)</f>
        <v>0</v>
      </c>
      <c r="P143" s="101">
        <f>SUMPRODUCT(P144:P147,$H144:$H147)</f>
        <v>0</v>
      </c>
      <c r="Q143" s="101">
        <f>SUMPRODUCT(Q144:Q147,$H144:$H147)</f>
        <v>0</v>
      </c>
      <c r="R143" s="101">
        <f>SUMPRODUCT(R144:R147,$H144:$H147)</f>
        <v>0.09291624999995861</v>
      </c>
      <c r="S143" s="100">
        <f>SUMPRODUCT(S144:S147,$H144:$H147)</f>
        <v>7.702757124996568</v>
      </c>
      <c r="T143" s="102">
        <f>SUMPRODUCT(T144:T147,$K144:$K147)/100</f>
        <v>0</v>
      </c>
      <c r="U143" s="102">
        <f>K143+T143</f>
        <v>0</v>
      </c>
      <c r="V143" s="93"/>
    </row>
    <row r="144" spans="1:22" ht="12.75" outlineLevel="2">
      <c r="A144" s="3"/>
      <c r="B144" s="110"/>
      <c r="C144" s="111"/>
      <c r="D144" s="112"/>
      <c r="E144" s="113" t="s">
        <v>205</v>
      </c>
      <c r="F144" s="114"/>
      <c r="G144" s="115"/>
      <c r="H144" s="114"/>
      <c r="I144" s="112"/>
      <c r="J144" s="114"/>
      <c r="K144" s="116"/>
      <c r="L144" s="117"/>
      <c r="M144" s="117"/>
      <c r="N144" s="117"/>
      <c r="O144" s="117"/>
      <c r="P144" s="118"/>
      <c r="Q144" s="118"/>
      <c r="R144" s="118"/>
      <c r="S144" s="118"/>
      <c r="T144" s="119"/>
      <c r="U144" s="119"/>
      <c r="V144" s="93"/>
    </row>
    <row r="145" spans="1:22" ht="12.75" outlineLevel="2">
      <c r="A145" s="3"/>
      <c r="B145" s="93"/>
      <c r="C145" s="93"/>
      <c r="D145" s="120" t="s">
        <v>6</v>
      </c>
      <c r="E145" s="121">
        <v>1</v>
      </c>
      <c r="F145" s="122" t="s">
        <v>116</v>
      </c>
      <c r="G145" s="123" t="s">
        <v>204</v>
      </c>
      <c r="H145" s="124">
        <v>0.189625</v>
      </c>
      <c r="I145" s="125" t="s">
        <v>10</v>
      </c>
      <c r="J145" s="126"/>
      <c r="K145" s="127">
        <f>H145*J145</f>
        <v>0</v>
      </c>
      <c r="L145" s="128">
        <f>IF(D145="S",K145,"")</f>
      </c>
      <c r="M145" s="129">
        <f>IF(OR(D145="P",D145="U"),K145,"")</f>
        <v>0</v>
      </c>
      <c r="N145" s="129">
        <f>IF(D145="H",K145,"")</f>
      </c>
      <c r="O145" s="129">
        <f>IF(D145="V",K145,"")</f>
      </c>
      <c r="P145" s="130">
        <v>0</v>
      </c>
      <c r="Q145" s="130">
        <v>0</v>
      </c>
      <c r="R145" s="130">
        <v>0.4899999999997818</v>
      </c>
      <c r="S145" s="126">
        <v>40.620999999981905</v>
      </c>
      <c r="T145" s="131">
        <v>21</v>
      </c>
      <c r="U145" s="132">
        <f>K145*(T145+100)/100</f>
        <v>0</v>
      </c>
      <c r="V145" s="133"/>
    </row>
    <row r="146" spans="1:22" ht="25.5" outlineLevel="2">
      <c r="A146" s="3"/>
      <c r="B146" s="93"/>
      <c r="C146" s="93"/>
      <c r="D146" s="120" t="s">
        <v>6</v>
      </c>
      <c r="E146" s="121">
        <v>2</v>
      </c>
      <c r="F146" s="122" t="s">
        <v>117</v>
      </c>
      <c r="G146" s="123" t="s">
        <v>232</v>
      </c>
      <c r="H146" s="124">
        <v>2.2755</v>
      </c>
      <c r="I146" s="125" t="s">
        <v>10</v>
      </c>
      <c r="J146" s="126"/>
      <c r="K146" s="127">
        <f>H146*J146</f>
        <v>0</v>
      </c>
      <c r="L146" s="128">
        <f>IF(D146="S",K146,"")</f>
      </c>
      <c r="M146" s="129">
        <f>IF(OR(D146="P",D146="U"),K146,"")</f>
        <v>0</v>
      </c>
      <c r="N146" s="129">
        <f>IF(D146="H",K146,"")</f>
      </c>
      <c r="O146" s="129">
        <f>IF(D146="V",K146,"")</f>
      </c>
      <c r="P146" s="130">
        <v>0</v>
      </c>
      <c r="Q146" s="130">
        <v>0</v>
      </c>
      <c r="R146" s="130">
        <v>0</v>
      </c>
      <c r="S146" s="126">
        <v>0</v>
      </c>
      <c r="T146" s="131">
        <v>21</v>
      </c>
      <c r="U146" s="132">
        <f>K146*(T146+100)/100</f>
        <v>0</v>
      </c>
      <c r="V146" s="133"/>
    </row>
    <row r="147" spans="1:22" ht="12.75" outlineLevel="2">
      <c r="A147" s="3"/>
      <c r="B147" s="93"/>
      <c r="C147" s="93"/>
      <c r="D147" s="120" t="s">
        <v>6</v>
      </c>
      <c r="E147" s="121">
        <v>3</v>
      </c>
      <c r="F147" s="122" t="s">
        <v>120</v>
      </c>
      <c r="G147" s="123" t="s">
        <v>180</v>
      </c>
      <c r="H147" s="124">
        <v>0.189625</v>
      </c>
      <c r="I147" s="125" t="s">
        <v>10</v>
      </c>
      <c r="J147" s="126"/>
      <c r="K147" s="127">
        <f>H147*J147</f>
        <v>0</v>
      </c>
      <c r="L147" s="128">
        <f>IF(D147="S",K147,"")</f>
      </c>
      <c r="M147" s="129">
        <f>IF(OR(D147="P",D147="U"),K147,"")</f>
        <v>0</v>
      </c>
      <c r="N147" s="129">
        <f>IF(D147="H",K147,"")</f>
      </c>
      <c r="O147" s="129">
        <f>IF(D147="V",K147,"")</f>
      </c>
      <c r="P147" s="130">
        <v>0</v>
      </c>
      <c r="Q147" s="130">
        <v>0</v>
      </c>
      <c r="R147" s="130">
        <v>0</v>
      </c>
      <c r="S147" s="126">
        <v>0</v>
      </c>
      <c r="T147" s="131">
        <v>21</v>
      </c>
      <c r="U147" s="132">
        <f>K147*(T147+100)/100</f>
        <v>0</v>
      </c>
      <c r="V147" s="133"/>
    </row>
    <row r="148" spans="1:22" ht="12.75" outlineLevel="1">
      <c r="A148" s="3"/>
      <c r="B148" s="94"/>
      <c r="C148" s="95" t="s">
        <v>28</v>
      </c>
      <c r="D148" s="96" t="s">
        <v>3</v>
      </c>
      <c r="E148" s="97"/>
      <c r="F148" s="97" t="s">
        <v>33</v>
      </c>
      <c r="G148" s="98" t="s">
        <v>177</v>
      </c>
      <c r="H148" s="97"/>
      <c r="I148" s="96"/>
      <c r="J148" s="97"/>
      <c r="K148" s="99">
        <f>SUBTOTAL(9,K149:K150)</f>
        <v>0</v>
      </c>
      <c r="L148" s="100">
        <f>SUBTOTAL(9,L149:L150)</f>
        <v>0</v>
      </c>
      <c r="M148" s="100">
        <f>SUBTOTAL(9,M149:M150)</f>
        <v>0</v>
      </c>
      <c r="N148" s="100">
        <f>SUBTOTAL(9,N149:N150)</f>
        <v>0</v>
      </c>
      <c r="O148" s="100">
        <f>SUBTOTAL(9,O149:O150)</f>
        <v>0</v>
      </c>
      <c r="P148" s="101">
        <f>SUMPRODUCT(P149:P150,$H149:$H150)</f>
        <v>0</v>
      </c>
      <c r="Q148" s="101">
        <f>SUMPRODUCT(Q149:Q150,$H149:$H150)</f>
        <v>0</v>
      </c>
      <c r="R148" s="101">
        <f>SUMPRODUCT(R149:R150,$H149:$H150)</f>
        <v>0.8132103720004844</v>
      </c>
      <c r="S148" s="100">
        <f>SUMPRODUCT(S149:S150,$H149:$H150)</f>
        <v>67.41513983884016</v>
      </c>
      <c r="T148" s="102">
        <f>SUMPRODUCT(T149:T150,$K149:$K150)/100</f>
        <v>0</v>
      </c>
      <c r="U148" s="102">
        <f>K148+T148</f>
        <v>0</v>
      </c>
      <c r="V148" s="93"/>
    </row>
    <row r="149" spans="1:22" ht="12.75" outlineLevel="2">
      <c r="A149" s="3"/>
      <c r="B149" s="110"/>
      <c r="C149" s="111"/>
      <c r="D149" s="112"/>
      <c r="E149" s="113" t="s">
        <v>205</v>
      </c>
      <c r="F149" s="114"/>
      <c r="G149" s="115"/>
      <c r="H149" s="114"/>
      <c r="I149" s="112"/>
      <c r="J149" s="114"/>
      <c r="K149" s="116"/>
      <c r="L149" s="117"/>
      <c r="M149" s="117"/>
      <c r="N149" s="117"/>
      <c r="O149" s="117"/>
      <c r="P149" s="118"/>
      <c r="Q149" s="118"/>
      <c r="R149" s="118"/>
      <c r="S149" s="118"/>
      <c r="T149" s="119"/>
      <c r="U149" s="119"/>
      <c r="V149" s="93"/>
    </row>
    <row r="150" spans="1:22" ht="12.75" outlineLevel="2">
      <c r="A150" s="3"/>
      <c r="B150" s="93"/>
      <c r="C150" s="93"/>
      <c r="D150" s="120" t="s">
        <v>6</v>
      </c>
      <c r="E150" s="121">
        <v>1</v>
      </c>
      <c r="F150" s="122" t="s">
        <v>122</v>
      </c>
      <c r="G150" s="123" t="s">
        <v>225</v>
      </c>
      <c r="H150" s="124">
        <v>0.31301399999999996</v>
      </c>
      <c r="I150" s="125" t="s">
        <v>10</v>
      </c>
      <c r="J150" s="126"/>
      <c r="K150" s="127">
        <f>H150*J150</f>
        <v>0</v>
      </c>
      <c r="L150" s="128">
        <f>IF(D150="S",K150,"")</f>
      </c>
      <c r="M150" s="129">
        <f>IF(OR(D150="P",D150="U"),K150,"")</f>
        <v>0</v>
      </c>
      <c r="N150" s="129">
        <f>IF(D150="H",K150,"")</f>
      </c>
      <c r="O150" s="129">
        <f>IF(D150="V",K150,"")</f>
      </c>
      <c r="P150" s="130">
        <v>0</v>
      </c>
      <c r="Q150" s="130">
        <v>0</v>
      </c>
      <c r="R150" s="130">
        <v>2.598000000001548</v>
      </c>
      <c r="S150" s="126">
        <v>215.37420000012833</v>
      </c>
      <c r="T150" s="131">
        <v>21</v>
      </c>
      <c r="U150" s="132">
        <f>K150*(T150+100)/100</f>
        <v>0</v>
      </c>
      <c r="V150" s="133"/>
    </row>
    <row r="151" spans="1:22" ht="12.75" outlineLevel="1">
      <c r="A151" s="3"/>
      <c r="B151" s="94"/>
      <c r="C151" s="95" t="s">
        <v>30</v>
      </c>
      <c r="D151" s="96" t="s">
        <v>3</v>
      </c>
      <c r="E151" s="97"/>
      <c r="F151" s="97" t="s">
        <v>37</v>
      </c>
      <c r="G151" s="98" t="s">
        <v>187</v>
      </c>
      <c r="H151" s="97"/>
      <c r="I151" s="96"/>
      <c r="J151" s="97"/>
      <c r="K151" s="99">
        <f>SUBTOTAL(9,K152:K160)</f>
        <v>0</v>
      </c>
      <c r="L151" s="100">
        <f>SUBTOTAL(9,L152:L160)</f>
        <v>0</v>
      </c>
      <c r="M151" s="100">
        <f>SUBTOTAL(9,M152:M160)</f>
        <v>0</v>
      </c>
      <c r="N151" s="100">
        <f>SUBTOTAL(9,N152:N160)</f>
        <v>0</v>
      </c>
      <c r="O151" s="100">
        <f>SUBTOTAL(9,O152:O160)</f>
        <v>0</v>
      </c>
      <c r="P151" s="101">
        <f>SUMPRODUCT(P152:P160,$H152:$H160)</f>
        <v>0.31022999999999995</v>
      </c>
      <c r="Q151" s="101">
        <f>SUMPRODUCT(Q152:Q160,$H152:$H160)</f>
        <v>0.189625</v>
      </c>
      <c r="R151" s="101">
        <f>SUMPRODUCT(R152:R160,$H152:$H160)</f>
        <v>16.843999999997322</v>
      </c>
      <c r="S151" s="100">
        <f>SUMPRODUCT(S152:S160,$H152:$H160)</f>
        <v>1424.5915999997944</v>
      </c>
      <c r="T151" s="102">
        <f>SUMPRODUCT(T152:T160,$K152:$K160)/100</f>
        <v>0</v>
      </c>
      <c r="U151" s="102">
        <f>K151+T151</f>
        <v>0</v>
      </c>
      <c r="V151" s="93"/>
    </row>
    <row r="152" spans="1:22" ht="12.75" outlineLevel="2">
      <c r="A152" s="3"/>
      <c r="B152" s="110"/>
      <c r="C152" s="111"/>
      <c r="D152" s="112"/>
      <c r="E152" s="113" t="s">
        <v>205</v>
      </c>
      <c r="F152" s="114"/>
      <c r="G152" s="115"/>
      <c r="H152" s="114"/>
      <c r="I152" s="112"/>
      <c r="J152" s="114"/>
      <c r="K152" s="116"/>
      <c r="L152" s="117"/>
      <c r="M152" s="117"/>
      <c r="N152" s="117"/>
      <c r="O152" s="117"/>
      <c r="P152" s="118"/>
      <c r="Q152" s="118"/>
      <c r="R152" s="118"/>
      <c r="S152" s="118"/>
      <c r="T152" s="119"/>
      <c r="U152" s="119"/>
      <c r="V152" s="93"/>
    </row>
    <row r="153" spans="1:22" ht="12.75" outlineLevel="2">
      <c r="A153" s="3"/>
      <c r="B153" s="93"/>
      <c r="C153" s="93"/>
      <c r="D153" s="120" t="s">
        <v>4</v>
      </c>
      <c r="E153" s="121">
        <v>1</v>
      </c>
      <c r="F153" s="122" t="s">
        <v>103</v>
      </c>
      <c r="G153" s="123" t="s">
        <v>230</v>
      </c>
      <c r="H153" s="124">
        <v>20.5</v>
      </c>
      <c r="I153" s="125" t="s">
        <v>9</v>
      </c>
      <c r="J153" s="126"/>
      <c r="K153" s="127">
        <f>H153*J153</f>
        <v>0</v>
      </c>
      <c r="L153" s="128">
        <f>IF(D153="S",K153,"")</f>
      </c>
      <c r="M153" s="129">
        <f>IF(OR(D153="P",D153="U"),K153,"")</f>
        <v>0</v>
      </c>
      <c r="N153" s="129">
        <f>IF(D153="H",K153,"")</f>
      </c>
      <c r="O153" s="129">
        <f>IF(D153="V",K153,"")</f>
      </c>
      <c r="P153" s="130">
        <v>0</v>
      </c>
      <c r="Q153" s="130">
        <v>0.00925</v>
      </c>
      <c r="R153" s="130">
        <v>0.2869999999998072</v>
      </c>
      <c r="S153" s="126">
        <v>23.792299999984017</v>
      </c>
      <c r="T153" s="131">
        <v>21</v>
      </c>
      <c r="U153" s="132">
        <f>K153*(T153+100)/100</f>
        <v>0</v>
      </c>
      <c r="V153" s="133"/>
    </row>
    <row r="154" spans="1:22" ht="12.75" outlineLevel="2">
      <c r="A154" s="3"/>
      <c r="B154" s="93"/>
      <c r="C154" s="93"/>
      <c r="D154" s="120" t="s">
        <v>4</v>
      </c>
      <c r="E154" s="121">
        <v>2</v>
      </c>
      <c r="F154" s="122" t="s">
        <v>101</v>
      </c>
      <c r="G154" s="123" t="s">
        <v>238</v>
      </c>
      <c r="H154" s="124">
        <v>20.5</v>
      </c>
      <c r="I154" s="125" t="s">
        <v>9</v>
      </c>
      <c r="J154" s="126"/>
      <c r="K154" s="127">
        <f>H154*J154</f>
        <v>0</v>
      </c>
      <c r="L154" s="128">
        <f>IF(D154="S",K154,"")</f>
      </c>
      <c r="M154" s="129">
        <f>IF(OR(D154="P",D154="U"),K154,"")</f>
        <v>0</v>
      </c>
      <c r="N154" s="129">
        <f>IF(D154="H",K154,"")</f>
      </c>
      <c r="O154" s="129">
        <f>IF(D154="V",K154,"")</f>
      </c>
      <c r="P154" s="130">
        <v>0</v>
      </c>
      <c r="Q154" s="130">
        <v>0</v>
      </c>
      <c r="R154" s="130">
        <v>0.45100000000002183</v>
      </c>
      <c r="S154" s="126">
        <v>37.387900000001814</v>
      </c>
      <c r="T154" s="131">
        <v>21</v>
      </c>
      <c r="U154" s="132">
        <f>K154*(T154+100)/100</f>
        <v>0</v>
      </c>
      <c r="V154" s="133"/>
    </row>
    <row r="155" spans="1:22" s="109" customFormat="1" ht="11.25" outlineLevel="2">
      <c r="A155" s="103"/>
      <c r="B155" s="103"/>
      <c r="C155" s="103"/>
      <c r="D155" s="103"/>
      <c r="E155" s="103"/>
      <c r="F155" s="103"/>
      <c r="G155" s="104" t="s">
        <v>236</v>
      </c>
      <c r="H155" s="103"/>
      <c r="I155" s="105"/>
      <c r="J155" s="103"/>
      <c r="K155" s="103"/>
      <c r="L155" s="106"/>
      <c r="M155" s="106"/>
      <c r="N155" s="106"/>
      <c r="O155" s="106"/>
      <c r="P155" s="107"/>
      <c r="Q155" s="103"/>
      <c r="R155" s="103"/>
      <c r="S155" s="103"/>
      <c r="T155" s="108"/>
      <c r="U155" s="108"/>
      <c r="V155" s="103"/>
    </row>
    <row r="156" spans="1:22" ht="25.5" outlineLevel="2">
      <c r="A156" s="3"/>
      <c r="B156" s="93"/>
      <c r="C156" s="93"/>
      <c r="D156" s="120" t="s">
        <v>5</v>
      </c>
      <c r="E156" s="121">
        <v>3</v>
      </c>
      <c r="F156" s="122" t="s">
        <v>30</v>
      </c>
      <c r="G156" s="123" t="s">
        <v>254</v>
      </c>
      <c r="H156" s="124">
        <v>20.5</v>
      </c>
      <c r="I156" s="125" t="s">
        <v>9</v>
      </c>
      <c r="J156" s="126"/>
      <c r="K156" s="127">
        <f>H156*J156</f>
        <v>0</v>
      </c>
      <c r="L156" s="128">
        <f>IF(D156="S",K156,"")</f>
        <v>0</v>
      </c>
      <c r="M156" s="129">
        <f>IF(OR(D156="P",D156="U"),K156,"")</f>
      </c>
      <c r="N156" s="129">
        <f>IF(D156="H",K156,"")</f>
      </c>
      <c r="O156" s="129">
        <f>IF(D156="V",K156,"")</f>
      </c>
      <c r="P156" s="130">
        <v>0.015</v>
      </c>
      <c r="Q156" s="130">
        <v>0</v>
      </c>
      <c r="R156" s="130">
        <v>0</v>
      </c>
      <c r="S156" s="126">
        <v>0</v>
      </c>
      <c r="T156" s="131">
        <v>21</v>
      </c>
      <c r="U156" s="132">
        <f>K156*(T156+100)/100</f>
        <v>0</v>
      </c>
      <c r="V156" s="133"/>
    </row>
    <row r="157" spans="1:22" s="109" customFormat="1" ht="11.25" outlineLevel="2">
      <c r="A157" s="103"/>
      <c r="B157" s="103"/>
      <c r="C157" s="103"/>
      <c r="D157" s="103"/>
      <c r="E157" s="103"/>
      <c r="F157" s="103"/>
      <c r="G157" s="104" t="s">
        <v>250</v>
      </c>
      <c r="H157" s="103"/>
      <c r="I157" s="105"/>
      <c r="J157" s="103"/>
      <c r="K157" s="103"/>
      <c r="L157" s="106"/>
      <c r="M157" s="106"/>
      <c r="N157" s="106"/>
      <c r="O157" s="106"/>
      <c r="P157" s="107"/>
      <c r="Q157" s="103"/>
      <c r="R157" s="103"/>
      <c r="S157" s="103"/>
      <c r="T157" s="108"/>
      <c r="U157" s="108"/>
      <c r="V157" s="103"/>
    </row>
    <row r="158" spans="1:22" ht="25.5" outlineLevel="2">
      <c r="A158" s="3"/>
      <c r="B158" s="93"/>
      <c r="C158" s="93"/>
      <c r="D158" s="120" t="s">
        <v>4</v>
      </c>
      <c r="E158" s="121">
        <v>4</v>
      </c>
      <c r="F158" s="122" t="s">
        <v>112</v>
      </c>
      <c r="G158" s="123" t="s">
        <v>257</v>
      </c>
      <c r="H158" s="124">
        <v>7</v>
      </c>
      <c r="I158" s="125" t="s">
        <v>39</v>
      </c>
      <c r="J158" s="126"/>
      <c r="K158" s="127">
        <f>H158*J158</f>
        <v>0</v>
      </c>
      <c r="L158" s="128">
        <f>IF(D158="S",K158,"")</f>
      </c>
      <c r="M158" s="129">
        <f>IF(OR(D158="P",D158="U"),K158,"")</f>
        <v>0</v>
      </c>
      <c r="N158" s="129">
        <f>IF(D158="H",K158,"")</f>
      </c>
      <c r="O158" s="129">
        <f>IF(D158="V",K158,"")</f>
      </c>
      <c r="P158" s="130">
        <v>6E-05</v>
      </c>
      <c r="Q158" s="130">
        <v>0</v>
      </c>
      <c r="R158" s="130">
        <v>0.18000000000006366</v>
      </c>
      <c r="S158" s="126">
        <v>17.56950000000643</v>
      </c>
      <c r="T158" s="131">
        <v>21</v>
      </c>
      <c r="U158" s="132">
        <f>K158*(T158+100)/100</f>
        <v>0</v>
      </c>
      <c r="V158" s="133"/>
    </row>
    <row r="159" spans="1:22" s="109" customFormat="1" ht="11.25" outlineLevel="2">
      <c r="A159" s="103"/>
      <c r="B159" s="103"/>
      <c r="C159" s="103"/>
      <c r="D159" s="103"/>
      <c r="E159" s="103"/>
      <c r="F159" s="103"/>
      <c r="G159" s="104" t="s">
        <v>253</v>
      </c>
      <c r="H159" s="103"/>
      <c r="I159" s="105"/>
      <c r="J159" s="103"/>
      <c r="K159" s="103"/>
      <c r="L159" s="106"/>
      <c r="M159" s="106"/>
      <c r="N159" s="106"/>
      <c r="O159" s="106"/>
      <c r="P159" s="107"/>
      <c r="Q159" s="103"/>
      <c r="R159" s="103"/>
      <c r="S159" s="103"/>
      <c r="T159" s="108"/>
      <c r="U159" s="108"/>
      <c r="V159" s="103"/>
    </row>
    <row r="160" spans="1:22" ht="12.75" outlineLevel="2">
      <c r="A160" s="3"/>
      <c r="B160" s="93"/>
      <c r="C160" s="93"/>
      <c r="D160" s="120" t="s">
        <v>4</v>
      </c>
      <c r="E160" s="121">
        <v>5</v>
      </c>
      <c r="F160" s="122" t="s">
        <v>113</v>
      </c>
      <c r="G160" s="123" t="s">
        <v>224</v>
      </c>
      <c r="H160" s="124">
        <v>7</v>
      </c>
      <c r="I160" s="125" t="s">
        <v>39</v>
      </c>
      <c r="J160" s="126"/>
      <c r="K160" s="127">
        <f>H160*J160</f>
        <v>0</v>
      </c>
      <c r="L160" s="128">
        <f>IF(D160="S",K160,"")</f>
      </c>
      <c r="M160" s="129">
        <f>IF(OR(D160="P",D160="U"),K160,"")</f>
        <v>0</v>
      </c>
      <c r="N160" s="129">
        <f>IF(D160="H",K160,"")</f>
      </c>
      <c r="O160" s="129">
        <f>IF(D160="V",K160,"")</f>
      </c>
      <c r="P160" s="130">
        <v>0.00033</v>
      </c>
      <c r="Q160" s="130">
        <v>0</v>
      </c>
      <c r="R160" s="130">
        <v>0.06500000000005457</v>
      </c>
      <c r="S160" s="126">
        <v>6.773000000005686</v>
      </c>
      <c r="T160" s="131">
        <v>21</v>
      </c>
      <c r="U160" s="132">
        <f>K160*(T160+100)/100</f>
        <v>0</v>
      </c>
      <c r="V160" s="133"/>
    </row>
    <row r="161" spans="1:22" ht="12.75" outlineLevel="1">
      <c r="A161" s="3"/>
      <c r="B161" s="94"/>
      <c r="C161" s="95" t="s">
        <v>31</v>
      </c>
      <c r="D161" s="96" t="s">
        <v>3</v>
      </c>
      <c r="E161" s="97"/>
      <c r="F161" s="97" t="s">
        <v>37</v>
      </c>
      <c r="G161" s="98" t="s">
        <v>149</v>
      </c>
      <c r="H161" s="97"/>
      <c r="I161" s="96"/>
      <c r="J161" s="97"/>
      <c r="K161" s="99">
        <f>SUBTOTAL(9,K162:K166)</f>
        <v>0</v>
      </c>
      <c r="L161" s="100">
        <f>SUBTOTAL(9,L162:L166)</f>
        <v>0</v>
      </c>
      <c r="M161" s="100">
        <f>SUBTOTAL(9,M162:M166)</f>
        <v>0</v>
      </c>
      <c r="N161" s="100">
        <f>SUBTOTAL(9,N162:N166)</f>
        <v>0</v>
      </c>
      <c r="O161" s="100">
        <f>SUBTOTAL(9,O162:O166)</f>
        <v>0</v>
      </c>
      <c r="P161" s="101">
        <f>SUMPRODUCT(P162:P166,$H162:$H166)</f>
        <v>0.002784</v>
      </c>
      <c r="Q161" s="101">
        <f>SUMPRODUCT(Q162:Q166,$H162:$H166)</f>
        <v>0</v>
      </c>
      <c r="R161" s="101">
        <f>SUMPRODUCT(R162:R166,$H162:$H166)</f>
        <v>0.9120000000003983</v>
      </c>
      <c r="S161" s="100">
        <f>SUMPRODUCT(S162:S166,$H162:$H166)</f>
        <v>69.85248000003621</v>
      </c>
      <c r="T161" s="102">
        <f>SUMPRODUCT(T162:T166,$K162:$K166)/100</f>
        <v>0</v>
      </c>
      <c r="U161" s="102">
        <f>K161+T161</f>
        <v>0</v>
      </c>
      <c r="V161" s="93"/>
    </row>
    <row r="162" spans="1:22" ht="12.75" outlineLevel="2">
      <c r="A162" s="3"/>
      <c r="B162" s="110"/>
      <c r="C162" s="111"/>
      <c r="D162" s="112"/>
      <c r="E162" s="113" t="s">
        <v>205</v>
      </c>
      <c r="F162" s="114"/>
      <c r="G162" s="115"/>
      <c r="H162" s="114"/>
      <c r="I162" s="112"/>
      <c r="J162" s="114"/>
      <c r="K162" s="116"/>
      <c r="L162" s="117"/>
      <c r="M162" s="117"/>
      <c r="N162" s="117"/>
      <c r="O162" s="117"/>
      <c r="P162" s="118"/>
      <c r="Q162" s="118"/>
      <c r="R162" s="118"/>
      <c r="S162" s="118"/>
      <c r="T162" s="119"/>
      <c r="U162" s="119"/>
      <c r="V162" s="93"/>
    </row>
    <row r="163" spans="1:22" ht="12.75" outlineLevel="2">
      <c r="A163" s="3"/>
      <c r="B163" s="93"/>
      <c r="C163" s="93"/>
      <c r="D163" s="120" t="s">
        <v>4</v>
      </c>
      <c r="E163" s="121">
        <v>1</v>
      </c>
      <c r="F163" s="122" t="s">
        <v>106</v>
      </c>
      <c r="G163" s="123" t="s">
        <v>221</v>
      </c>
      <c r="H163" s="124">
        <v>9.6</v>
      </c>
      <c r="I163" s="125" t="s">
        <v>9</v>
      </c>
      <c r="J163" s="126"/>
      <c r="K163" s="127">
        <f>H163*J163</f>
        <v>0</v>
      </c>
      <c r="L163" s="128">
        <f>IF(D163="S",K163,"")</f>
      </c>
      <c r="M163" s="129">
        <f>IF(OR(D163="P",D163="U"),K163,"")</f>
        <v>0</v>
      </c>
      <c r="N163" s="129">
        <f>IF(D163="H",K163,"")</f>
      </c>
      <c r="O163" s="129">
        <f>IF(D163="V",K163,"")</f>
      </c>
      <c r="P163" s="130">
        <v>0</v>
      </c>
      <c r="Q163" s="130">
        <v>0</v>
      </c>
      <c r="R163" s="130">
        <v>0.012000000000000455</v>
      </c>
      <c r="S163" s="126">
        <v>0.9948000000000378</v>
      </c>
      <c r="T163" s="131">
        <v>21</v>
      </c>
      <c r="U163" s="132">
        <f>K163*(T163+100)/100</f>
        <v>0</v>
      </c>
      <c r="V163" s="133"/>
    </row>
    <row r="164" spans="1:22" s="50" customFormat="1" ht="10.5" customHeight="1" outlineLevel="3">
      <c r="A164" s="134"/>
      <c r="B164" s="135"/>
      <c r="C164" s="135"/>
      <c r="D164" s="135"/>
      <c r="E164" s="135"/>
      <c r="F164" s="135"/>
      <c r="G164" s="135" t="s">
        <v>165</v>
      </c>
      <c r="H164" s="136">
        <v>0</v>
      </c>
      <c r="I164" s="137"/>
      <c r="J164" s="135"/>
      <c r="K164" s="135"/>
      <c r="L164" s="138"/>
      <c r="M164" s="138"/>
      <c r="N164" s="138"/>
      <c r="O164" s="138"/>
      <c r="P164" s="138"/>
      <c r="Q164" s="138"/>
      <c r="R164" s="138"/>
      <c r="S164" s="138"/>
      <c r="T164" s="139"/>
      <c r="U164" s="139"/>
      <c r="V164" s="135"/>
    </row>
    <row r="165" spans="1:22" s="50" customFormat="1" ht="10.5" customHeight="1" outlineLevel="3">
      <c r="A165" s="134"/>
      <c r="B165" s="135"/>
      <c r="C165" s="135"/>
      <c r="D165" s="135"/>
      <c r="E165" s="135"/>
      <c r="F165" s="135"/>
      <c r="G165" s="135" t="s">
        <v>57</v>
      </c>
      <c r="H165" s="136">
        <v>9.6</v>
      </c>
      <c r="I165" s="137"/>
      <c r="J165" s="135"/>
      <c r="K165" s="135"/>
      <c r="L165" s="138"/>
      <c r="M165" s="138"/>
      <c r="N165" s="138"/>
      <c r="O165" s="138"/>
      <c r="P165" s="138"/>
      <c r="Q165" s="138"/>
      <c r="R165" s="138"/>
      <c r="S165" s="138"/>
      <c r="T165" s="139"/>
      <c r="U165" s="139"/>
      <c r="V165" s="135"/>
    </row>
    <row r="166" spans="1:22" ht="25.5" outlineLevel="2">
      <c r="A166" s="3"/>
      <c r="B166" s="93"/>
      <c r="C166" s="93"/>
      <c r="D166" s="120" t="s">
        <v>4</v>
      </c>
      <c r="E166" s="121">
        <v>2</v>
      </c>
      <c r="F166" s="122" t="s">
        <v>108</v>
      </c>
      <c r="G166" s="123" t="s">
        <v>264</v>
      </c>
      <c r="H166" s="124">
        <v>9.6</v>
      </c>
      <c r="I166" s="125" t="s">
        <v>9</v>
      </c>
      <c r="J166" s="126"/>
      <c r="K166" s="127">
        <f>H166*J166</f>
        <v>0</v>
      </c>
      <c r="L166" s="128">
        <f>IF(D166="S",K166,"")</f>
      </c>
      <c r="M166" s="129">
        <f>IF(OR(D166="P",D166="U"),K166,"")</f>
        <v>0</v>
      </c>
      <c r="N166" s="129">
        <f>IF(D166="H",K166,"")</f>
      </c>
      <c r="O166" s="129">
        <f>IF(D166="V",K166,"")</f>
      </c>
      <c r="P166" s="130">
        <v>0.00029</v>
      </c>
      <c r="Q166" s="130">
        <v>0</v>
      </c>
      <c r="R166" s="130">
        <v>0.08300000000004104</v>
      </c>
      <c r="S166" s="126">
        <v>6.281500000003735</v>
      </c>
      <c r="T166" s="131">
        <v>21</v>
      </c>
      <c r="U166" s="132">
        <f>K166*(T166+100)/100</f>
        <v>0</v>
      </c>
      <c r="V166" s="133"/>
    </row>
    <row r="167" spans="1:22" ht="12.75" outlineLevel="1">
      <c r="A167" s="3"/>
      <c r="B167" s="94"/>
      <c r="C167" s="95" t="s">
        <v>32</v>
      </c>
      <c r="D167" s="96" t="s">
        <v>3</v>
      </c>
      <c r="E167" s="97"/>
      <c r="F167" s="97" t="s">
        <v>45</v>
      </c>
      <c r="G167" s="98" t="s">
        <v>163</v>
      </c>
      <c r="H167" s="97"/>
      <c r="I167" s="96"/>
      <c r="J167" s="97"/>
      <c r="K167" s="99">
        <f>SUBTOTAL(9,K168:K169)</f>
        <v>0</v>
      </c>
      <c r="L167" s="100">
        <f>SUBTOTAL(9,L168:L169)</f>
        <v>0</v>
      </c>
      <c r="M167" s="100">
        <f>SUBTOTAL(9,M168:M169)</f>
        <v>0</v>
      </c>
      <c r="N167" s="100">
        <f>SUBTOTAL(9,N168:N169)</f>
        <v>0</v>
      </c>
      <c r="O167" s="100">
        <f>SUBTOTAL(9,O168:O169)</f>
        <v>0</v>
      </c>
      <c r="P167" s="101">
        <f>SUMPRODUCT(P168:P169,$H168:$H169)</f>
        <v>0</v>
      </c>
      <c r="Q167" s="101">
        <f>SUMPRODUCT(Q168:Q169,$H168:$H169)</f>
        <v>0</v>
      </c>
      <c r="R167" s="101">
        <f>SUMPRODUCT(R168:R169,$H168:$H169)</f>
        <v>0</v>
      </c>
      <c r="S167" s="100">
        <f>SUMPRODUCT(S168:S169,$H168:$H169)</f>
        <v>0</v>
      </c>
      <c r="T167" s="102">
        <f>SUMPRODUCT(T168:T169,$K168:$K169)/100</f>
        <v>0</v>
      </c>
      <c r="U167" s="102">
        <f>K167+T167</f>
        <v>0</v>
      </c>
      <c r="V167" s="93"/>
    </row>
    <row r="168" spans="1:22" ht="12.75" outlineLevel="2">
      <c r="A168" s="3"/>
      <c r="B168" s="110"/>
      <c r="C168" s="111"/>
      <c r="D168" s="112"/>
      <c r="E168" s="113" t="s">
        <v>205</v>
      </c>
      <c r="F168" s="114"/>
      <c r="G168" s="115"/>
      <c r="H168" s="114"/>
      <c r="I168" s="112"/>
      <c r="J168" s="114"/>
      <c r="K168" s="116"/>
      <c r="L168" s="117"/>
      <c r="M168" s="117"/>
      <c r="N168" s="117"/>
      <c r="O168" s="117"/>
      <c r="P168" s="118"/>
      <c r="Q168" s="118"/>
      <c r="R168" s="118"/>
      <c r="S168" s="118"/>
      <c r="T168" s="119"/>
      <c r="U168" s="119"/>
      <c r="V168" s="93"/>
    </row>
    <row r="169" spans="1:22" ht="12.75" outlineLevel="2">
      <c r="A169" s="3"/>
      <c r="B169" s="93"/>
      <c r="C169" s="93"/>
      <c r="D169" s="120" t="s">
        <v>7</v>
      </c>
      <c r="E169" s="121">
        <v>1</v>
      </c>
      <c r="F169" s="122" t="s">
        <v>46</v>
      </c>
      <c r="G169" s="123" t="s">
        <v>208</v>
      </c>
      <c r="H169" s="124"/>
      <c r="I169" s="125" t="s">
        <v>0</v>
      </c>
      <c r="J169" s="126"/>
      <c r="K169" s="127">
        <f>H169*J169</f>
        <v>0</v>
      </c>
      <c r="L169" s="128">
        <f>IF(D169="S",K169,"")</f>
      </c>
      <c r="M169" s="129">
        <f>IF(OR(D169="P",D169="U"),K169,"")</f>
      </c>
      <c r="N169" s="129">
        <f>IF(D169="H",K169,"")</f>
      </c>
      <c r="O169" s="129">
        <f>IF(D169="V",K169,"")</f>
        <v>0</v>
      </c>
      <c r="P169" s="130">
        <v>0</v>
      </c>
      <c r="Q169" s="130">
        <v>0</v>
      </c>
      <c r="R169" s="130">
        <v>0</v>
      </c>
      <c r="S169" s="126">
        <v>0</v>
      </c>
      <c r="T169" s="131">
        <v>21</v>
      </c>
      <c r="U169" s="132">
        <f>K169*(T169+100)/100</f>
        <v>0</v>
      </c>
      <c r="V169" s="133"/>
    </row>
    <row r="170" spans="1:22" ht="8.25" customHeight="1">
      <c r="A170" s="3"/>
      <c r="B170" s="3"/>
      <c r="C170" s="3"/>
      <c r="D170" s="3"/>
      <c r="E170" s="3"/>
      <c r="F170" s="3"/>
      <c r="G170" s="3"/>
      <c r="H170" s="3"/>
      <c r="I170" s="83"/>
      <c r="J170" s="3"/>
      <c r="K170" s="3"/>
      <c r="L170" s="52"/>
      <c r="M170" s="52"/>
      <c r="N170" s="52"/>
      <c r="O170" s="52"/>
      <c r="P170" s="52"/>
      <c r="Q170" s="52"/>
      <c r="R170" s="52"/>
      <c r="S170" s="52"/>
      <c r="T170" s="53"/>
      <c r="U170" s="53"/>
      <c r="V170" s="3"/>
    </row>
    <row r="171" spans="1:22" ht="25.5">
      <c r="A171" s="3"/>
      <c r="B171" s="84" t="s">
        <v>19</v>
      </c>
      <c r="C171" s="85"/>
      <c r="D171" s="86" t="s">
        <v>2</v>
      </c>
      <c r="E171" s="85"/>
      <c r="F171" s="87"/>
      <c r="G171" s="88" t="s">
        <v>242</v>
      </c>
      <c r="H171" s="85"/>
      <c r="I171" s="86"/>
      <c r="J171" s="85"/>
      <c r="K171" s="89">
        <f aca="true" t="shared" si="11" ref="K171:T171">SUMIF($D172:$D230,"O",K172:K230)</f>
        <v>0</v>
      </c>
      <c r="L171" s="90">
        <f t="shared" si="11"/>
        <v>0</v>
      </c>
      <c r="M171" s="90">
        <f t="shared" si="11"/>
        <v>0</v>
      </c>
      <c r="N171" s="90">
        <f t="shared" si="11"/>
        <v>0</v>
      </c>
      <c r="O171" s="90">
        <f t="shared" si="11"/>
        <v>0</v>
      </c>
      <c r="P171" s="91">
        <f t="shared" si="11"/>
        <v>5.529889000000001</v>
      </c>
      <c r="Q171" s="91">
        <f t="shared" si="11"/>
        <v>5.474856</v>
      </c>
      <c r="R171" s="91">
        <f t="shared" si="11"/>
        <v>80.452460054026</v>
      </c>
      <c r="S171" s="90">
        <f t="shared" si="11"/>
        <v>6826.161608478803</v>
      </c>
      <c r="T171" s="92">
        <f t="shared" si="11"/>
        <v>0</v>
      </c>
      <c r="U171" s="92">
        <f>K171+T171</f>
        <v>0</v>
      </c>
      <c r="V171" s="93"/>
    </row>
    <row r="172" spans="1:22" ht="12.75" outlineLevel="1">
      <c r="A172" s="3"/>
      <c r="B172" s="94"/>
      <c r="C172" s="95" t="s">
        <v>21</v>
      </c>
      <c r="D172" s="96" t="s">
        <v>3</v>
      </c>
      <c r="E172" s="97"/>
      <c r="F172" s="97" t="s">
        <v>33</v>
      </c>
      <c r="G172" s="98" t="s">
        <v>167</v>
      </c>
      <c r="H172" s="97"/>
      <c r="I172" s="96"/>
      <c r="J172" s="97"/>
      <c r="K172" s="99">
        <f>SUBTOTAL(9,K173:K176)</f>
        <v>0</v>
      </c>
      <c r="L172" s="100">
        <f>SUBTOTAL(9,L173:L176)</f>
        <v>0</v>
      </c>
      <c r="M172" s="100">
        <f>SUBTOTAL(9,M173:M176)</f>
        <v>0</v>
      </c>
      <c r="N172" s="100">
        <f>SUBTOTAL(9,N173:N176)</f>
        <v>0</v>
      </c>
      <c r="O172" s="100">
        <f>SUBTOTAL(9,O173:O176)</f>
        <v>0</v>
      </c>
      <c r="P172" s="101">
        <f>SUMPRODUCT(P173:P176,$H173:$H176)</f>
        <v>0</v>
      </c>
      <c r="Q172" s="101">
        <f>SUMPRODUCT(Q173:Q176,$H173:$H176)</f>
        <v>0</v>
      </c>
      <c r="R172" s="101">
        <f>SUMPRODUCT(R173:R176,$H173:$H176)</f>
        <v>0.9972569999998959</v>
      </c>
      <c r="S172" s="100">
        <f>SUMPRODUCT(S173:S176,$H173:$H176)</f>
        <v>82.67260529999137</v>
      </c>
      <c r="T172" s="102">
        <f>SUMPRODUCT(T173:T176,$K173:$K176)/100</f>
        <v>0</v>
      </c>
      <c r="U172" s="102">
        <f>K172+T172</f>
        <v>0</v>
      </c>
      <c r="V172" s="93"/>
    </row>
    <row r="173" spans="1:22" ht="12.75" outlineLevel="2">
      <c r="A173" s="3"/>
      <c r="B173" s="110"/>
      <c r="C173" s="111"/>
      <c r="D173" s="112"/>
      <c r="E173" s="113" t="s">
        <v>205</v>
      </c>
      <c r="F173" s="114"/>
      <c r="G173" s="115"/>
      <c r="H173" s="114"/>
      <c r="I173" s="112"/>
      <c r="J173" s="114"/>
      <c r="K173" s="116"/>
      <c r="L173" s="117"/>
      <c r="M173" s="117"/>
      <c r="N173" s="117"/>
      <c r="O173" s="117"/>
      <c r="P173" s="118"/>
      <c r="Q173" s="118"/>
      <c r="R173" s="118"/>
      <c r="S173" s="118"/>
      <c r="T173" s="119"/>
      <c r="U173" s="119"/>
      <c r="V173" s="93"/>
    </row>
    <row r="174" spans="1:22" ht="25.5" outlineLevel="2">
      <c r="A174" s="3"/>
      <c r="B174" s="93"/>
      <c r="C174" s="93"/>
      <c r="D174" s="120" t="s">
        <v>4</v>
      </c>
      <c r="E174" s="121">
        <v>1</v>
      </c>
      <c r="F174" s="122" t="s">
        <v>89</v>
      </c>
      <c r="G174" s="123" t="s">
        <v>256</v>
      </c>
      <c r="H174" s="124">
        <v>0.447</v>
      </c>
      <c r="I174" s="125" t="s">
        <v>14</v>
      </c>
      <c r="J174" s="126"/>
      <c r="K174" s="127">
        <f>H174*J174</f>
        <v>0</v>
      </c>
      <c r="L174" s="128">
        <f>IF(D174="S",K174,"")</f>
      </c>
      <c r="M174" s="129">
        <f>IF(OR(D174="P",D174="U"),K174,"")</f>
        <v>0</v>
      </c>
      <c r="N174" s="129">
        <f>IF(D174="H",K174,"")</f>
      </c>
      <c r="O174" s="129">
        <f>IF(D174="V",K174,"")</f>
      </c>
      <c r="P174" s="130">
        <v>0</v>
      </c>
      <c r="Q174" s="130">
        <v>0</v>
      </c>
      <c r="R174" s="130">
        <v>2.230999999999767</v>
      </c>
      <c r="S174" s="126">
        <v>184.94989999998072</v>
      </c>
      <c r="T174" s="131">
        <v>21</v>
      </c>
      <c r="U174" s="132">
        <f>K174*(T174+100)/100</f>
        <v>0</v>
      </c>
      <c r="V174" s="133"/>
    </row>
    <row r="175" spans="1:22" s="50" customFormat="1" ht="10.5" customHeight="1" outlineLevel="3">
      <c r="A175" s="134"/>
      <c r="B175" s="135"/>
      <c r="C175" s="135"/>
      <c r="D175" s="135"/>
      <c r="E175" s="135"/>
      <c r="F175" s="135"/>
      <c r="G175" s="135" t="s">
        <v>173</v>
      </c>
      <c r="H175" s="136">
        <v>0</v>
      </c>
      <c r="I175" s="137"/>
      <c r="J175" s="135"/>
      <c r="K175" s="135"/>
      <c r="L175" s="138"/>
      <c r="M175" s="138"/>
      <c r="N175" s="138"/>
      <c r="O175" s="138"/>
      <c r="P175" s="138"/>
      <c r="Q175" s="138"/>
      <c r="R175" s="138"/>
      <c r="S175" s="138"/>
      <c r="T175" s="139"/>
      <c r="U175" s="139"/>
      <c r="V175" s="135"/>
    </row>
    <row r="176" spans="1:22" s="50" customFormat="1" ht="10.5" customHeight="1" outlineLevel="3">
      <c r="A176" s="134"/>
      <c r="B176" s="135"/>
      <c r="C176" s="135"/>
      <c r="D176" s="135"/>
      <c r="E176" s="135"/>
      <c r="F176" s="135"/>
      <c r="G176" s="135" t="s">
        <v>151</v>
      </c>
      <c r="H176" s="136">
        <v>0.447</v>
      </c>
      <c r="I176" s="137"/>
      <c r="J176" s="135"/>
      <c r="K176" s="135"/>
      <c r="L176" s="138"/>
      <c r="M176" s="138"/>
      <c r="N176" s="138"/>
      <c r="O176" s="138"/>
      <c r="P176" s="138"/>
      <c r="Q176" s="138"/>
      <c r="R176" s="138"/>
      <c r="S176" s="138"/>
      <c r="T176" s="139"/>
      <c r="U176" s="139"/>
      <c r="V176" s="135"/>
    </row>
    <row r="177" spans="1:22" ht="12.75" outlineLevel="1">
      <c r="A177" s="3"/>
      <c r="B177" s="94"/>
      <c r="C177" s="95" t="s">
        <v>22</v>
      </c>
      <c r="D177" s="96" t="s">
        <v>3</v>
      </c>
      <c r="E177" s="97"/>
      <c r="F177" s="97" t="s">
        <v>33</v>
      </c>
      <c r="G177" s="98" t="s">
        <v>168</v>
      </c>
      <c r="H177" s="97"/>
      <c r="I177" s="96"/>
      <c r="J177" s="97"/>
      <c r="K177" s="99">
        <f>SUBTOTAL(9,K178:K182)</f>
        <v>0</v>
      </c>
      <c r="L177" s="100">
        <f>SUBTOTAL(9,L178:L182)</f>
        <v>0</v>
      </c>
      <c r="M177" s="100">
        <f>SUBTOTAL(9,M178:M182)</f>
        <v>0</v>
      </c>
      <c r="N177" s="100">
        <f>SUBTOTAL(9,N178:N182)</f>
        <v>0</v>
      </c>
      <c r="O177" s="100">
        <f>SUBTOTAL(9,O178:O182)</f>
        <v>0</v>
      </c>
      <c r="P177" s="101">
        <f>SUMPRODUCT(P178:P182,$H178:$H182)</f>
        <v>0</v>
      </c>
      <c r="Q177" s="101">
        <f>SUMPRODUCT(Q178:Q182,$H178:$H182)</f>
        <v>0</v>
      </c>
      <c r="R177" s="101">
        <f>SUMPRODUCT(R178:R182,$H178:$H182)</f>
        <v>0.44655300000016307</v>
      </c>
      <c r="S177" s="100">
        <f>SUMPRODUCT(S178:S182,$H178:$H182)</f>
        <v>37.604813700013395</v>
      </c>
      <c r="T177" s="102">
        <f>SUMPRODUCT(T178:T182,$K178:$K182)/100</f>
        <v>0</v>
      </c>
      <c r="U177" s="102">
        <f>K177+T177</f>
        <v>0</v>
      </c>
      <c r="V177" s="93"/>
    </row>
    <row r="178" spans="1:22" ht="12.75" outlineLevel="2">
      <c r="A178" s="3"/>
      <c r="B178" s="110"/>
      <c r="C178" s="111"/>
      <c r="D178" s="112"/>
      <c r="E178" s="113" t="s">
        <v>205</v>
      </c>
      <c r="F178" s="114"/>
      <c r="G178" s="115"/>
      <c r="H178" s="114"/>
      <c r="I178" s="112"/>
      <c r="J178" s="114"/>
      <c r="K178" s="116"/>
      <c r="L178" s="117"/>
      <c r="M178" s="117"/>
      <c r="N178" s="117"/>
      <c r="O178" s="117"/>
      <c r="P178" s="118"/>
      <c r="Q178" s="118"/>
      <c r="R178" s="118"/>
      <c r="S178" s="118"/>
      <c r="T178" s="119"/>
      <c r="U178" s="119"/>
      <c r="V178" s="93"/>
    </row>
    <row r="179" spans="1:22" ht="25.5" outlineLevel="2">
      <c r="A179" s="3"/>
      <c r="B179" s="93"/>
      <c r="C179" s="93"/>
      <c r="D179" s="120" t="s">
        <v>4</v>
      </c>
      <c r="E179" s="121">
        <v>1</v>
      </c>
      <c r="F179" s="122" t="s">
        <v>91</v>
      </c>
      <c r="G179" s="123" t="s">
        <v>245</v>
      </c>
      <c r="H179" s="124">
        <v>0.447</v>
      </c>
      <c r="I179" s="125" t="s">
        <v>14</v>
      </c>
      <c r="J179" s="126"/>
      <c r="K179" s="127">
        <f>H179*J179</f>
        <v>0</v>
      </c>
      <c r="L179" s="128">
        <f>IF(D179="S",K179,"")</f>
      </c>
      <c r="M179" s="129">
        <f>IF(OR(D179="P",D179="U"),K179,"")</f>
        <v>0</v>
      </c>
      <c r="N179" s="129">
        <f>IF(D179="H",K179,"")</f>
      </c>
      <c r="O179" s="129">
        <f>IF(D179="V",K179,"")</f>
      </c>
      <c r="P179" s="130">
        <v>0</v>
      </c>
      <c r="Q179" s="130">
        <v>0</v>
      </c>
      <c r="R179" s="130">
        <v>0.08299999999999841</v>
      </c>
      <c r="S179" s="126">
        <v>7.710699999999853</v>
      </c>
      <c r="T179" s="131">
        <v>21</v>
      </c>
      <c r="U179" s="132">
        <f>K179*(T179+100)/100</f>
        <v>0</v>
      </c>
      <c r="V179" s="133"/>
    </row>
    <row r="180" spans="1:22" ht="25.5" outlineLevel="2">
      <c r="A180" s="3"/>
      <c r="B180" s="93"/>
      <c r="C180" s="93"/>
      <c r="D180" s="120" t="s">
        <v>4</v>
      </c>
      <c r="E180" s="121">
        <v>2</v>
      </c>
      <c r="F180" s="122" t="s">
        <v>92</v>
      </c>
      <c r="G180" s="123" t="s">
        <v>263</v>
      </c>
      <c r="H180" s="124">
        <v>5.364</v>
      </c>
      <c r="I180" s="125" t="s">
        <v>14</v>
      </c>
      <c r="J180" s="126"/>
      <c r="K180" s="127">
        <f>H180*J180</f>
        <v>0</v>
      </c>
      <c r="L180" s="128">
        <f>IF(D180="S",K180,"")</f>
      </c>
      <c r="M180" s="129">
        <f>IF(OR(D180="P",D180="U"),K180,"")</f>
        <v>0</v>
      </c>
      <c r="N180" s="129">
        <f>IF(D180="H",K180,"")</f>
      </c>
      <c r="O180" s="129">
        <f>IF(D180="V",K180,"")</f>
      </c>
      <c r="P180" s="130">
        <v>0</v>
      </c>
      <c r="Q180" s="130">
        <v>0</v>
      </c>
      <c r="R180" s="130">
        <v>0.003999999999997783</v>
      </c>
      <c r="S180" s="126">
        <v>0.3715999999997941</v>
      </c>
      <c r="T180" s="131">
        <v>21</v>
      </c>
      <c r="U180" s="132">
        <f>K180*(T180+100)/100</f>
        <v>0</v>
      </c>
      <c r="V180" s="133"/>
    </row>
    <row r="181" spans="1:22" s="50" customFormat="1" ht="10.5" customHeight="1" outlineLevel="3">
      <c r="A181" s="134"/>
      <c r="B181" s="135"/>
      <c r="C181" s="135"/>
      <c r="D181" s="135"/>
      <c r="E181" s="135"/>
      <c r="F181" s="135"/>
      <c r="G181" s="135" t="s">
        <v>76</v>
      </c>
      <c r="H181" s="136">
        <v>5.364</v>
      </c>
      <c r="I181" s="137"/>
      <c r="J181" s="135"/>
      <c r="K181" s="135"/>
      <c r="L181" s="138"/>
      <c r="M181" s="138"/>
      <c r="N181" s="138"/>
      <c r="O181" s="138"/>
      <c r="P181" s="138"/>
      <c r="Q181" s="138"/>
      <c r="R181" s="138"/>
      <c r="S181" s="138"/>
      <c r="T181" s="139"/>
      <c r="U181" s="139"/>
      <c r="V181" s="135"/>
    </row>
    <row r="182" spans="1:22" ht="12.75" outlineLevel="2">
      <c r="A182" s="3"/>
      <c r="B182" s="93"/>
      <c r="C182" s="93"/>
      <c r="D182" s="120" t="s">
        <v>4</v>
      </c>
      <c r="E182" s="121">
        <v>3</v>
      </c>
      <c r="F182" s="122" t="s">
        <v>90</v>
      </c>
      <c r="G182" s="123" t="s">
        <v>240</v>
      </c>
      <c r="H182" s="124">
        <v>0.447</v>
      </c>
      <c r="I182" s="125" t="s">
        <v>14</v>
      </c>
      <c r="J182" s="126"/>
      <c r="K182" s="127">
        <f>H182*J182</f>
        <v>0</v>
      </c>
      <c r="L182" s="128">
        <f>IF(D182="S",K182,"")</f>
      </c>
      <c r="M182" s="129">
        <f>IF(OR(D182="P",D182="U"),K182,"")</f>
        <v>0</v>
      </c>
      <c r="N182" s="129">
        <f>IF(D182="H",K182,"")</f>
      </c>
      <c r="O182" s="129">
        <f>IF(D182="V",K182,"")</f>
      </c>
      <c r="P182" s="130">
        <v>0</v>
      </c>
      <c r="Q182" s="130">
        <v>0</v>
      </c>
      <c r="R182" s="130">
        <v>0.8680000000003929</v>
      </c>
      <c r="S182" s="126">
        <v>71.95720000003257</v>
      </c>
      <c r="T182" s="131">
        <v>21</v>
      </c>
      <c r="U182" s="132">
        <f>K182*(T182+100)/100</f>
        <v>0</v>
      </c>
      <c r="V182" s="133"/>
    </row>
    <row r="183" spans="1:22" ht="12.75" outlineLevel="1">
      <c r="A183" s="3"/>
      <c r="B183" s="94"/>
      <c r="C183" s="95" t="s">
        <v>23</v>
      </c>
      <c r="D183" s="96" t="s">
        <v>3</v>
      </c>
      <c r="E183" s="97"/>
      <c r="F183" s="97" t="s">
        <v>33</v>
      </c>
      <c r="G183" s="98" t="s">
        <v>169</v>
      </c>
      <c r="H183" s="97"/>
      <c r="I183" s="96"/>
      <c r="J183" s="97"/>
      <c r="K183" s="99">
        <f>SUBTOTAL(9,K184:K188)</f>
        <v>0</v>
      </c>
      <c r="L183" s="100">
        <f>SUBTOTAL(9,L184:L188)</f>
        <v>0</v>
      </c>
      <c r="M183" s="100">
        <f>SUBTOTAL(9,M184:M188)</f>
        <v>0</v>
      </c>
      <c r="N183" s="100">
        <f>SUBTOTAL(9,N184:N188)</f>
        <v>0</v>
      </c>
      <c r="O183" s="100">
        <f>SUBTOTAL(9,O184:O188)</f>
        <v>0</v>
      </c>
      <c r="P183" s="101">
        <f>SUMPRODUCT(P184:P188,$H184:$H188)</f>
        <v>0</v>
      </c>
      <c r="Q183" s="101">
        <f>SUMPRODUCT(Q184:Q188,$H184:$H188)</f>
        <v>0</v>
      </c>
      <c r="R183" s="101">
        <f>SUMPRODUCT(R184:R188,$H184:$H188)</f>
        <v>0.004023000000000152</v>
      </c>
      <c r="S183" s="100">
        <f>SUMPRODUCT(S184:S188,$H184:$H188)</f>
        <v>0.3737367000000142</v>
      </c>
      <c r="T183" s="102">
        <f>SUMPRODUCT(T184:T188,$K184:$K188)/100</f>
        <v>0</v>
      </c>
      <c r="U183" s="102">
        <f>K183+T183</f>
        <v>0</v>
      </c>
      <c r="V183" s="93"/>
    </row>
    <row r="184" spans="1:22" ht="12.75" outlineLevel="2">
      <c r="A184" s="3"/>
      <c r="B184" s="110"/>
      <c r="C184" s="111"/>
      <c r="D184" s="112"/>
      <c r="E184" s="113" t="s">
        <v>205</v>
      </c>
      <c r="F184" s="114"/>
      <c r="G184" s="115"/>
      <c r="H184" s="114"/>
      <c r="I184" s="112"/>
      <c r="J184" s="114"/>
      <c r="K184" s="116"/>
      <c r="L184" s="117"/>
      <c r="M184" s="117"/>
      <c r="N184" s="117"/>
      <c r="O184" s="117"/>
      <c r="P184" s="118"/>
      <c r="Q184" s="118"/>
      <c r="R184" s="118"/>
      <c r="S184" s="118"/>
      <c r="T184" s="119"/>
      <c r="U184" s="119"/>
      <c r="V184" s="93"/>
    </row>
    <row r="185" spans="1:22" ht="12.75" outlineLevel="2">
      <c r="A185" s="3"/>
      <c r="B185" s="93"/>
      <c r="C185" s="93"/>
      <c r="D185" s="120" t="s">
        <v>4</v>
      </c>
      <c r="E185" s="121">
        <v>1</v>
      </c>
      <c r="F185" s="122" t="s">
        <v>93</v>
      </c>
      <c r="G185" s="123" t="s">
        <v>206</v>
      </c>
      <c r="H185" s="124">
        <v>0.447</v>
      </c>
      <c r="I185" s="125" t="s">
        <v>14</v>
      </c>
      <c r="J185" s="126"/>
      <c r="K185" s="127">
        <f>H185*J185</f>
        <v>0</v>
      </c>
      <c r="L185" s="128">
        <f>IF(D185="S",K185,"")</f>
      </c>
      <c r="M185" s="129">
        <f>IF(OR(D185="P",D185="U"),K185,"")</f>
        <v>0</v>
      </c>
      <c r="N185" s="129">
        <f>IF(D185="H",K185,"")</f>
      </c>
      <c r="O185" s="129">
        <f>IF(D185="V",K185,"")</f>
      </c>
      <c r="P185" s="130">
        <v>0</v>
      </c>
      <c r="Q185" s="130">
        <v>0</v>
      </c>
      <c r="R185" s="130">
        <v>0.009000000000000341</v>
      </c>
      <c r="S185" s="126">
        <v>0.8361000000000317</v>
      </c>
      <c r="T185" s="131">
        <v>21</v>
      </c>
      <c r="U185" s="132">
        <f>K185*(T185+100)/100</f>
        <v>0</v>
      </c>
      <c r="V185" s="133"/>
    </row>
    <row r="186" spans="1:22" ht="12.75" outlineLevel="2">
      <c r="A186" s="3"/>
      <c r="B186" s="93"/>
      <c r="C186" s="93"/>
      <c r="D186" s="120" t="s">
        <v>4</v>
      </c>
      <c r="E186" s="121">
        <v>2</v>
      </c>
      <c r="F186" s="122" t="s">
        <v>94</v>
      </c>
      <c r="G186" s="123" t="s">
        <v>185</v>
      </c>
      <c r="H186" s="124">
        <v>0.8046</v>
      </c>
      <c r="I186" s="125" t="s">
        <v>10</v>
      </c>
      <c r="J186" s="126"/>
      <c r="K186" s="127">
        <f>H186*J186</f>
        <v>0</v>
      </c>
      <c r="L186" s="128">
        <f>IF(D186="S",K186,"")</f>
      </c>
      <c r="M186" s="129">
        <f>IF(OR(D186="P",D186="U"),K186,"")</f>
        <v>0</v>
      </c>
      <c r="N186" s="129">
        <f>IF(D186="H",K186,"")</f>
      </c>
      <c r="O186" s="129">
        <f>IF(D186="V",K186,"")</f>
      </c>
      <c r="P186" s="130">
        <v>0</v>
      </c>
      <c r="Q186" s="130">
        <v>0</v>
      </c>
      <c r="R186" s="130">
        <v>0</v>
      </c>
      <c r="S186" s="126">
        <v>0</v>
      </c>
      <c r="T186" s="131">
        <v>21</v>
      </c>
      <c r="U186" s="132">
        <f>K186*(T186+100)/100</f>
        <v>0</v>
      </c>
      <c r="V186" s="133"/>
    </row>
    <row r="187" spans="1:22" s="50" customFormat="1" ht="10.5" customHeight="1" outlineLevel="3">
      <c r="A187" s="134"/>
      <c r="B187" s="135"/>
      <c r="C187" s="135"/>
      <c r="D187" s="135"/>
      <c r="E187" s="135"/>
      <c r="F187" s="135"/>
      <c r="G187" s="135" t="s">
        <v>85</v>
      </c>
      <c r="H187" s="136">
        <v>0.8046</v>
      </c>
      <c r="I187" s="137"/>
      <c r="J187" s="135"/>
      <c r="K187" s="135"/>
      <c r="L187" s="138"/>
      <c r="M187" s="138"/>
      <c r="N187" s="138"/>
      <c r="O187" s="138"/>
      <c r="P187" s="138"/>
      <c r="Q187" s="138"/>
      <c r="R187" s="138"/>
      <c r="S187" s="138"/>
      <c r="T187" s="139"/>
      <c r="U187" s="139"/>
      <c r="V187" s="135"/>
    </row>
    <row r="188" spans="1:22" s="50" customFormat="1" ht="10.5" customHeight="1" outlineLevel="3">
      <c r="A188" s="134"/>
      <c r="B188" s="135"/>
      <c r="C188" s="135"/>
      <c r="D188" s="135"/>
      <c r="E188" s="135"/>
      <c r="F188" s="135"/>
      <c r="G188" s="135"/>
      <c r="H188" s="136"/>
      <c r="I188" s="137"/>
      <c r="J188" s="135"/>
      <c r="K188" s="135"/>
      <c r="L188" s="138"/>
      <c r="M188" s="138"/>
      <c r="N188" s="138"/>
      <c r="O188" s="138"/>
      <c r="P188" s="138"/>
      <c r="Q188" s="138"/>
      <c r="R188" s="138"/>
      <c r="S188" s="138"/>
      <c r="T188" s="139"/>
      <c r="U188" s="139"/>
      <c r="V188" s="135"/>
    </row>
    <row r="189" spans="1:22" ht="12.75" outlineLevel="1">
      <c r="A189" s="3"/>
      <c r="B189" s="94"/>
      <c r="C189" s="95" t="s">
        <v>24</v>
      </c>
      <c r="D189" s="96" t="s">
        <v>3</v>
      </c>
      <c r="E189" s="97"/>
      <c r="F189" s="97" t="s">
        <v>33</v>
      </c>
      <c r="G189" s="98" t="s">
        <v>181</v>
      </c>
      <c r="H189" s="97"/>
      <c r="I189" s="96"/>
      <c r="J189" s="97"/>
      <c r="K189" s="99">
        <f>SUBTOTAL(9,K190:K192)</f>
        <v>0</v>
      </c>
      <c r="L189" s="100">
        <f>SUBTOTAL(9,L190:L192)</f>
        <v>0</v>
      </c>
      <c r="M189" s="100">
        <f>SUBTOTAL(9,M190:M192)</f>
        <v>0</v>
      </c>
      <c r="N189" s="100">
        <f>SUBTOTAL(9,N190:N192)</f>
        <v>0</v>
      </c>
      <c r="O189" s="100">
        <f>SUBTOTAL(9,O190:O192)</f>
        <v>0</v>
      </c>
      <c r="P189" s="101">
        <f>SUMPRODUCT(P190:P192,$H190:$H192)</f>
        <v>0</v>
      </c>
      <c r="Q189" s="101">
        <f>SUMPRODUCT(Q190:Q192,$H190:$H192)</f>
        <v>0</v>
      </c>
      <c r="R189" s="101">
        <f>SUMPRODUCT(R190:R192,$H190:$H192)</f>
        <v>0.7822499999996856</v>
      </c>
      <c r="S189" s="100">
        <f>SUMPRODUCT(S190:S192,$H190:$H192)</f>
        <v>68.25913499997245</v>
      </c>
      <c r="T189" s="102">
        <f>SUMPRODUCT(T190:T192,$K190:$K192)/100</f>
        <v>0</v>
      </c>
      <c r="U189" s="102">
        <f>K189+T189</f>
        <v>0</v>
      </c>
      <c r="V189" s="93"/>
    </row>
    <row r="190" spans="1:22" ht="12.75" outlineLevel="2">
      <c r="A190" s="3"/>
      <c r="B190" s="110"/>
      <c r="C190" s="111"/>
      <c r="D190" s="112"/>
      <c r="E190" s="113" t="s">
        <v>205</v>
      </c>
      <c r="F190" s="114"/>
      <c r="G190" s="115"/>
      <c r="H190" s="114"/>
      <c r="I190" s="112"/>
      <c r="J190" s="114"/>
      <c r="K190" s="116"/>
      <c r="L190" s="117"/>
      <c r="M190" s="117"/>
      <c r="N190" s="117"/>
      <c r="O190" s="117"/>
      <c r="P190" s="118"/>
      <c r="Q190" s="118"/>
      <c r="R190" s="118"/>
      <c r="S190" s="118"/>
      <c r="T190" s="119"/>
      <c r="U190" s="119"/>
      <c r="V190" s="93"/>
    </row>
    <row r="191" spans="1:22" ht="12.75" outlineLevel="2">
      <c r="A191" s="3"/>
      <c r="B191" s="93"/>
      <c r="C191" s="93"/>
      <c r="D191" s="120" t="s">
        <v>4</v>
      </c>
      <c r="E191" s="121">
        <v>1</v>
      </c>
      <c r="F191" s="122" t="s">
        <v>95</v>
      </c>
      <c r="G191" s="123" t="s">
        <v>215</v>
      </c>
      <c r="H191" s="124">
        <v>22.35</v>
      </c>
      <c r="I191" s="125" t="s">
        <v>13</v>
      </c>
      <c r="J191" s="126"/>
      <c r="K191" s="127">
        <f>H191*J191</f>
        <v>0</v>
      </c>
      <c r="L191" s="128">
        <f>IF(D191="S",K191,"")</f>
      </c>
      <c r="M191" s="129">
        <f>IF(OR(D191="P",D191="U"),K191,"")</f>
        <v>0</v>
      </c>
      <c r="N191" s="129">
        <f>IF(D191="H",K191,"")</f>
      </c>
      <c r="O191" s="129">
        <f>IF(D191="V",K191,"")</f>
      </c>
      <c r="P191" s="130">
        <v>0</v>
      </c>
      <c r="Q191" s="130">
        <v>0</v>
      </c>
      <c r="R191" s="130">
        <v>0.03499999999998593</v>
      </c>
      <c r="S191" s="126">
        <v>3.054099999998767</v>
      </c>
      <c r="T191" s="131">
        <v>21</v>
      </c>
      <c r="U191" s="132">
        <f>K191*(T191+100)/100</f>
        <v>0</v>
      </c>
      <c r="V191" s="133"/>
    </row>
    <row r="192" spans="1:22" s="50" customFormat="1" ht="10.5" customHeight="1" outlineLevel="3">
      <c r="A192" s="134"/>
      <c r="B192" s="135"/>
      <c r="C192" s="135"/>
      <c r="D192" s="135"/>
      <c r="E192" s="135"/>
      <c r="F192" s="135"/>
      <c r="G192" s="135" t="s">
        <v>79</v>
      </c>
      <c r="H192" s="136">
        <v>22.35</v>
      </c>
      <c r="I192" s="137"/>
      <c r="J192" s="135"/>
      <c r="K192" s="135"/>
      <c r="L192" s="138"/>
      <c r="M192" s="138"/>
      <c r="N192" s="138"/>
      <c r="O192" s="138"/>
      <c r="P192" s="138"/>
      <c r="Q192" s="138"/>
      <c r="R192" s="138"/>
      <c r="S192" s="138"/>
      <c r="T192" s="139"/>
      <c r="U192" s="139"/>
      <c r="V192" s="135"/>
    </row>
    <row r="193" spans="1:22" ht="12.75" outlineLevel="1">
      <c r="A193" s="3"/>
      <c r="B193" s="94"/>
      <c r="C193" s="95" t="s">
        <v>26</v>
      </c>
      <c r="D193" s="96" t="s">
        <v>3</v>
      </c>
      <c r="E193" s="97"/>
      <c r="F193" s="97" t="s">
        <v>33</v>
      </c>
      <c r="G193" s="98" t="s">
        <v>199</v>
      </c>
      <c r="H193" s="97"/>
      <c r="I193" s="96"/>
      <c r="J193" s="97"/>
      <c r="K193" s="99">
        <f>SUBTOTAL(9,K194:K196)</f>
        <v>0</v>
      </c>
      <c r="L193" s="100">
        <f>SUBTOTAL(9,L194:L196)</f>
        <v>0</v>
      </c>
      <c r="M193" s="100">
        <f>SUBTOTAL(9,M194:M196)</f>
        <v>0</v>
      </c>
      <c r="N193" s="100">
        <f>SUBTOTAL(9,N194:N196)</f>
        <v>0</v>
      </c>
      <c r="O193" s="100">
        <f>SUBTOTAL(9,O194:O196)</f>
        <v>0</v>
      </c>
      <c r="P193" s="101">
        <f>SUMPRODUCT(P194:P196,$H194:$H196)</f>
        <v>5.4324650000000005</v>
      </c>
      <c r="Q193" s="101">
        <f>SUMPRODUCT(Q194:Q196,$H194:$H196)</f>
        <v>0</v>
      </c>
      <c r="R193" s="101">
        <f>SUMPRODUCT(R194:R196,$H194:$H196)</f>
        <v>6.258000000003837</v>
      </c>
      <c r="S193" s="100">
        <f>SUMPRODUCT(S194:S196,$H194:$H196)</f>
        <v>577.3452000003564</v>
      </c>
      <c r="T193" s="102">
        <f>SUMPRODUCT(T194:T196,$K194:$K196)/100</f>
        <v>0</v>
      </c>
      <c r="U193" s="102">
        <f>K193+T193</f>
        <v>0</v>
      </c>
      <c r="V193" s="93"/>
    </row>
    <row r="194" spans="1:22" ht="12.75" outlineLevel="2">
      <c r="A194" s="3"/>
      <c r="B194" s="110"/>
      <c r="C194" s="111"/>
      <c r="D194" s="112"/>
      <c r="E194" s="113" t="s">
        <v>205</v>
      </c>
      <c r="F194" s="114"/>
      <c r="G194" s="115"/>
      <c r="H194" s="114"/>
      <c r="I194" s="112"/>
      <c r="J194" s="114"/>
      <c r="K194" s="116"/>
      <c r="L194" s="117"/>
      <c r="M194" s="117"/>
      <c r="N194" s="117"/>
      <c r="O194" s="117"/>
      <c r="P194" s="118"/>
      <c r="Q194" s="118"/>
      <c r="R194" s="118"/>
      <c r="S194" s="118"/>
      <c r="T194" s="119"/>
      <c r="U194" s="119"/>
      <c r="V194" s="93"/>
    </row>
    <row r="195" spans="1:22" ht="25.5" outlineLevel="2">
      <c r="A195" s="3"/>
      <c r="B195" s="93"/>
      <c r="C195" s="93"/>
      <c r="D195" s="120" t="s">
        <v>4</v>
      </c>
      <c r="E195" s="121">
        <v>1</v>
      </c>
      <c r="F195" s="122" t="s">
        <v>111</v>
      </c>
      <c r="G195" s="123" t="s">
        <v>247</v>
      </c>
      <c r="H195" s="124">
        <v>44.7</v>
      </c>
      <c r="I195" s="125" t="s">
        <v>9</v>
      </c>
      <c r="J195" s="126"/>
      <c r="K195" s="127">
        <f>H195*J195</f>
        <v>0</v>
      </c>
      <c r="L195" s="128">
        <f>IF(D195="S",K195,"")</f>
      </c>
      <c r="M195" s="129">
        <f>IF(OR(D195="P",D195="U"),K195,"")</f>
        <v>0</v>
      </c>
      <c r="N195" s="129">
        <f>IF(D195="H",K195,"")</f>
      </c>
      <c r="O195" s="129">
        <f>IF(D195="V",K195,"")</f>
      </c>
      <c r="P195" s="130">
        <v>0.10095</v>
      </c>
      <c r="Q195" s="130">
        <v>0</v>
      </c>
      <c r="R195" s="130">
        <v>0.14000000000008583</v>
      </c>
      <c r="S195" s="126">
        <v>12.91600000000797</v>
      </c>
      <c r="T195" s="131">
        <v>21</v>
      </c>
      <c r="U195" s="132">
        <f>K195*(T195+100)/100</f>
        <v>0</v>
      </c>
      <c r="V195" s="133"/>
    </row>
    <row r="196" spans="1:22" ht="12.75" outlineLevel="2">
      <c r="A196" s="3"/>
      <c r="B196" s="93"/>
      <c r="C196" s="93"/>
      <c r="D196" s="120" t="s">
        <v>5</v>
      </c>
      <c r="E196" s="121">
        <v>2</v>
      </c>
      <c r="F196" s="122" t="s">
        <v>70</v>
      </c>
      <c r="G196" s="123" t="s">
        <v>197</v>
      </c>
      <c r="H196" s="124">
        <v>46</v>
      </c>
      <c r="I196" s="125" t="s">
        <v>9</v>
      </c>
      <c r="J196" s="126"/>
      <c r="K196" s="127">
        <f>H196*J196</f>
        <v>0</v>
      </c>
      <c r="L196" s="128">
        <f>IF(D196="S",K196,"")</f>
        <v>0</v>
      </c>
      <c r="M196" s="129">
        <f>IF(OR(D196="P",D196="U"),K196,"")</f>
      </c>
      <c r="N196" s="129">
        <f>IF(D196="H",K196,"")</f>
      </c>
      <c r="O196" s="129">
        <f>IF(D196="V",K196,"")</f>
      </c>
      <c r="P196" s="130">
        <v>0.02</v>
      </c>
      <c r="Q196" s="130">
        <v>0</v>
      </c>
      <c r="R196" s="130">
        <v>0</v>
      </c>
      <c r="S196" s="126">
        <v>0</v>
      </c>
      <c r="T196" s="131">
        <v>21</v>
      </c>
      <c r="U196" s="132">
        <f>K196*(T196+100)/100</f>
        <v>0</v>
      </c>
      <c r="V196" s="133"/>
    </row>
    <row r="197" spans="1:22" ht="12.75" outlineLevel="1">
      <c r="A197" s="3"/>
      <c r="B197" s="94"/>
      <c r="C197" s="95" t="s">
        <v>27</v>
      </c>
      <c r="D197" s="96" t="s">
        <v>3</v>
      </c>
      <c r="E197" s="97"/>
      <c r="F197" s="97" t="s">
        <v>33</v>
      </c>
      <c r="G197" s="98" t="s">
        <v>188</v>
      </c>
      <c r="H197" s="97"/>
      <c r="I197" s="96"/>
      <c r="J197" s="97"/>
      <c r="K197" s="99">
        <f>SUBTOTAL(9,K198:K207)</f>
        <v>0</v>
      </c>
      <c r="L197" s="100">
        <f>SUBTOTAL(9,L198:L207)</f>
        <v>0</v>
      </c>
      <c r="M197" s="100">
        <f>SUBTOTAL(9,M198:M207)</f>
        <v>0</v>
      </c>
      <c r="N197" s="100">
        <f>SUBTOTAL(9,N198:N207)</f>
        <v>0</v>
      </c>
      <c r="O197" s="100">
        <f>SUBTOTAL(9,O198:O207)</f>
        <v>0</v>
      </c>
      <c r="P197" s="101">
        <f>SUMPRODUCT(P198:P207,$H198:$H207)</f>
        <v>0</v>
      </c>
      <c r="Q197" s="101">
        <f>SUMPRODUCT(Q198:Q207,$H198:$H207)</f>
        <v>5.474856</v>
      </c>
      <c r="R197" s="101">
        <f>SUMPRODUCT(R198:R207,$H198:$H207)</f>
        <v>36.21292543200361</v>
      </c>
      <c r="S197" s="100">
        <f>SUMPRODUCT(S198:S207,$H198:$H207)</f>
        <v>3162.622858313126</v>
      </c>
      <c r="T197" s="102">
        <f>SUMPRODUCT(T198:T207,$K198:$K207)/100</f>
        <v>0</v>
      </c>
      <c r="U197" s="102">
        <f>K197+T197</f>
        <v>0</v>
      </c>
      <c r="V197" s="93"/>
    </row>
    <row r="198" spans="1:22" ht="12.75" outlineLevel="2">
      <c r="A198" s="3"/>
      <c r="B198" s="110"/>
      <c r="C198" s="111"/>
      <c r="D198" s="112"/>
      <c r="E198" s="113" t="s">
        <v>205</v>
      </c>
      <c r="F198" s="114"/>
      <c r="G198" s="115"/>
      <c r="H198" s="114"/>
      <c r="I198" s="112"/>
      <c r="J198" s="114"/>
      <c r="K198" s="116"/>
      <c r="L198" s="117"/>
      <c r="M198" s="117"/>
      <c r="N198" s="117"/>
      <c r="O198" s="117"/>
      <c r="P198" s="118"/>
      <c r="Q198" s="118"/>
      <c r="R198" s="118"/>
      <c r="S198" s="118"/>
      <c r="T198" s="119"/>
      <c r="U198" s="119"/>
      <c r="V198" s="93"/>
    </row>
    <row r="199" spans="1:22" ht="12.75" outlineLevel="2">
      <c r="A199" s="3"/>
      <c r="B199" s="93"/>
      <c r="C199" s="93"/>
      <c r="D199" s="120" t="s">
        <v>4</v>
      </c>
      <c r="E199" s="121">
        <v>1</v>
      </c>
      <c r="F199" s="122" t="s">
        <v>114</v>
      </c>
      <c r="G199" s="123" t="s">
        <v>212</v>
      </c>
      <c r="H199" s="124">
        <v>2.682</v>
      </c>
      <c r="I199" s="125" t="s">
        <v>14</v>
      </c>
      <c r="J199" s="126"/>
      <c r="K199" s="127">
        <f>H199*J199</f>
        <v>0</v>
      </c>
      <c r="L199" s="128">
        <f>IF(D199="S",K199,"")</f>
      </c>
      <c r="M199" s="129">
        <f>IF(OR(D199="P",D199="U"),K199,"")</f>
        <v>0</v>
      </c>
      <c r="N199" s="129">
        <f>IF(D199="H",K199,"")</f>
      </c>
      <c r="O199" s="129">
        <f>IF(D199="V",K199,"")</f>
      </c>
      <c r="P199" s="130">
        <v>0</v>
      </c>
      <c r="Q199" s="130">
        <v>2</v>
      </c>
      <c r="R199" s="130">
        <v>6.436000000001058</v>
      </c>
      <c r="S199" s="126">
        <v>593.4144000000977</v>
      </c>
      <c r="T199" s="131">
        <v>21</v>
      </c>
      <c r="U199" s="132">
        <f>K199*(T199+100)/100</f>
        <v>0</v>
      </c>
      <c r="V199" s="133"/>
    </row>
    <row r="200" spans="1:22" s="50" customFormat="1" ht="10.5" customHeight="1" outlineLevel="3">
      <c r="A200" s="134"/>
      <c r="B200" s="135"/>
      <c r="C200" s="135"/>
      <c r="D200" s="135"/>
      <c r="E200" s="135"/>
      <c r="F200" s="135"/>
      <c r="G200" s="135" t="s">
        <v>196</v>
      </c>
      <c r="H200" s="136">
        <v>0</v>
      </c>
      <c r="I200" s="137"/>
      <c r="J200" s="135"/>
      <c r="K200" s="135"/>
      <c r="L200" s="138"/>
      <c r="M200" s="138"/>
      <c r="N200" s="138"/>
      <c r="O200" s="138"/>
      <c r="P200" s="138"/>
      <c r="Q200" s="138"/>
      <c r="R200" s="138"/>
      <c r="S200" s="138"/>
      <c r="T200" s="139"/>
      <c r="U200" s="139"/>
      <c r="V200" s="135"/>
    </row>
    <row r="201" spans="1:22" s="50" customFormat="1" ht="10.5" customHeight="1" outlineLevel="3">
      <c r="A201" s="134"/>
      <c r="B201" s="135"/>
      <c r="C201" s="135"/>
      <c r="D201" s="135"/>
      <c r="E201" s="135"/>
      <c r="F201" s="135"/>
      <c r="G201" s="135" t="s">
        <v>152</v>
      </c>
      <c r="H201" s="136">
        <v>2.682</v>
      </c>
      <c r="I201" s="137"/>
      <c r="J201" s="135"/>
      <c r="K201" s="135"/>
      <c r="L201" s="138"/>
      <c r="M201" s="138"/>
      <c r="N201" s="138"/>
      <c r="O201" s="138"/>
      <c r="P201" s="138"/>
      <c r="Q201" s="138"/>
      <c r="R201" s="138"/>
      <c r="S201" s="138"/>
      <c r="T201" s="139"/>
      <c r="U201" s="139"/>
      <c r="V201" s="135"/>
    </row>
    <row r="202" spans="1:22" ht="12.75" outlineLevel="2">
      <c r="A202" s="3"/>
      <c r="B202" s="93"/>
      <c r="C202" s="93"/>
      <c r="D202" s="120" t="s">
        <v>4</v>
      </c>
      <c r="E202" s="121">
        <v>2</v>
      </c>
      <c r="F202" s="122" t="s">
        <v>98</v>
      </c>
      <c r="G202" s="123" t="s">
        <v>235</v>
      </c>
      <c r="H202" s="124">
        <v>44.7</v>
      </c>
      <c r="I202" s="125" t="s">
        <v>9</v>
      </c>
      <c r="J202" s="126"/>
      <c r="K202" s="127">
        <f aca="true" t="shared" si="12" ref="K202:K207">H202*J202</f>
        <v>0</v>
      </c>
      <c r="L202" s="128">
        <f aca="true" t="shared" si="13" ref="L202:L207">IF(D202="S",K202,"")</f>
      </c>
      <c r="M202" s="129">
        <f aca="true" t="shared" si="14" ref="M202:M207">IF(OR(D202="P",D202="U"),K202,"")</f>
        <v>0</v>
      </c>
      <c r="N202" s="129">
        <f aca="true" t="shared" si="15" ref="N202:N207">IF(D202="H",K202,"")</f>
      </c>
      <c r="O202" s="129">
        <f aca="true" t="shared" si="16" ref="O202:O207">IF(D202="V",K202,"")</f>
      </c>
      <c r="P202" s="130">
        <v>0</v>
      </c>
      <c r="Q202" s="130">
        <v>0.00248</v>
      </c>
      <c r="R202" s="130">
        <v>0.21000000000003638</v>
      </c>
      <c r="S202" s="126">
        <v>17.40900000000302</v>
      </c>
      <c r="T202" s="131">
        <v>21</v>
      </c>
      <c r="U202" s="132">
        <f aca="true" t="shared" si="17" ref="U202:U207">K202*(T202+100)/100</f>
        <v>0</v>
      </c>
      <c r="V202" s="133"/>
    </row>
    <row r="203" spans="1:22" ht="12.75" outlineLevel="2">
      <c r="A203" s="3"/>
      <c r="B203" s="93"/>
      <c r="C203" s="93"/>
      <c r="D203" s="120" t="s">
        <v>6</v>
      </c>
      <c r="E203" s="121">
        <v>3</v>
      </c>
      <c r="F203" s="122" t="s">
        <v>118</v>
      </c>
      <c r="G203" s="123" t="s">
        <v>244</v>
      </c>
      <c r="H203" s="124">
        <v>5.474856</v>
      </c>
      <c r="I203" s="125" t="s">
        <v>10</v>
      </c>
      <c r="J203" s="126"/>
      <c r="K203" s="127">
        <f t="shared" si="12"/>
        <v>0</v>
      </c>
      <c r="L203" s="128">
        <f t="shared" si="13"/>
      </c>
      <c r="M203" s="129">
        <f t="shared" si="14"/>
        <v>0</v>
      </c>
      <c r="N203" s="129">
        <f t="shared" si="15"/>
      </c>
      <c r="O203" s="129">
        <f t="shared" si="16"/>
      </c>
      <c r="P203" s="130">
        <v>0</v>
      </c>
      <c r="Q203" s="130">
        <v>0</v>
      </c>
      <c r="R203" s="130">
        <v>0.9420000000000074</v>
      </c>
      <c r="S203" s="126">
        <v>78.0918000000006</v>
      </c>
      <c r="T203" s="131">
        <v>21</v>
      </c>
      <c r="U203" s="132">
        <f t="shared" si="17"/>
        <v>0</v>
      </c>
      <c r="V203" s="133"/>
    </row>
    <row r="204" spans="1:22" ht="25.5" outlineLevel="2">
      <c r="A204" s="3"/>
      <c r="B204" s="93"/>
      <c r="C204" s="93"/>
      <c r="D204" s="120" t="s">
        <v>6</v>
      </c>
      <c r="E204" s="121">
        <v>4</v>
      </c>
      <c r="F204" s="122" t="s">
        <v>119</v>
      </c>
      <c r="G204" s="123" t="s">
        <v>248</v>
      </c>
      <c r="H204" s="124">
        <v>16.424568</v>
      </c>
      <c r="I204" s="125" t="s">
        <v>10</v>
      </c>
      <c r="J204" s="126"/>
      <c r="K204" s="127">
        <f t="shared" si="12"/>
        <v>0</v>
      </c>
      <c r="L204" s="128">
        <f t="shared" si="13"/>
      </c>
      <c r="M204" s="129">
        <f t="shared" si="14"/>
        <v>0</v>
      </c>
      <c r="N204" s="129">
        <f t="shared" si="15"/>
      </c>
      <c r="O204" s="129">
        <f t="shared" si="16"/>
      </c>
      <c r="P204" s="130">
        <v>0</v>
      </c>
      <c r="Q204" s="130">
        <v>0</v>
      </c>
      <c r="R204" s="130">
        <v>0.10500000000001819</v>
      </c>
      <c r="S204" s="126">
        <v>8.70450000000151</v>
      </c>
      <c r="T204" s="131">
        <v>21</v>
      </c>
      <c r="U204" s="132">
        <f t="shared" si="17"/>
        <v>0</v>
      </c>
      <c r="V204" s="133"/>
    </row>
    <row r="205" spans="1:22" ht="12.75" outlineLevel="2">
      <c r="A205" s="3"/>
      <c r="B205" s="93"/>
      <c r="C205" s="93"/>
      <c r="D205" s="120" t="s">
        <v>6</v>
      </c>
      <c r="E205" s="121">
        <v>5</v>
      </c>
      <c r="F205" s="122" t="s">
        <v>116</v>
      </c>
      <c r="G205" s="123" t="s">
        <v>204</v>
      </c>
      <c r="H205" s="124">
        <v>5.474856</v>
      </c>
      <c r="I205" s="125" t="s">
        <v>10</v>
      </c>
      <c r="J205" s="126"/>
      <c r="K205" s="127">
        <f t="shared" si="12"/>
        <v>0</v>
      </c>
      <c r="L205" s="128">
        <f t="shared" si="13"/>
      </c>
      <c r="M205" s="129">
        <f t="shared" si="14"/>
        <v>0</v>
      </c>
      <c r="N205" s="129">
        <f t="shared" si="15"/>
      </c>
      <c r="O205" s="129">
        <f t="shared" si="16"/>
      </c>
      <c r="P205" s="130">
        <v>0</v>
      </c>
      <c r="Q205" s="130">
        <v>0</v>
      </c>
      <c r="R205" s="130">
        <v>0.4899999999997817</v>
      </c>
      <c r="S205" s="126">
        <v>40.620999999981905</v>
      </c>
      <c r="T205" s="131">
        <v>21</v>
      </c>
      <c r="U205" s="132">
        <f t="shared" si="17"/>
        <v>0</v>
      </c>
      <c r="V205" s="133"/>
    </row>
    <row r="206" spans="1:22" ht="12.75" outlineLevel="2">
      <c r="A206" s="3"/>
      <c r="B206" s="93"/>
      <c r="C206" s="93"/>
      <c r="D206" s="120" t="s">
        <v>6</v>
      </c>
      <c r="E206" s="121">
        <v>6</v>
      </c>
      <c r="F206" s="122" t="s">
        <v>117</v>
      </c>
      <c r="G206" s="123" t="s">
        <v>232</v>
      </c>
      <c r="H206" s="124">
        <v>65.698272</v>
      </c>
      <c r="I206" s="125" t="s">
        <v>10</v>
      </c>
      <c r="J206" s="126"/>
      <c r="K206" s="127">
        <f t="shared" si="12"/>
        <v>0</v>
      </c>
      <c r="L206" s="128">
        <f t="shared" si="13"/>
      </c>
      <c r="M206" s="129">
        <f t="shared" si="14"/>
        <v>0</v>
      </c>
      <c r="N206" s="129">
        <f t="shared" si="15"/>
      </c>
      <c r="O206" s="129">
        <f t="shared" si="16"/>
      </c>
      <c r="P206" s="130">
        <v>0</v>
      </c>
      <c r="Q206" s="130">
        <v>0</v>
      </c>
      <c r="R206" s="130">
        <v>0</v>
      </c>
      <c r="S206" s="126">
        <v>0</v>
      </c>
      <c r="T206" s="131">
        <v>21</v>
      </c>
      <c r="U206" s="132">
        <f t="shared" si="17"/>
        <v>0</v>
      </c>
      <c r="V206" s="133"/>
    </row>
    <row r="207" spans="1:22" ht="12.75" outlineLevel="2">
      <c r="A207" s="3"/>
      <c r="B207" s="93"/>
      <c r="C207" s="93"/>
      <c r="D207" s="120" t="s">
        <v>6</v>
      </c>
      <c r="E207" s="121">
        <v>7</v>
      </c>
      <c r="F207" s="122" t="s">
        <v>120</v>
      </c>
      <c r="G207" s="123" t="s">
        <v>180</v>
      </c>
      <c r="H207" s="124">
        <v>5.474856</v>
      </c>
      <c r="I207" s="125" t="s">
        <v>10</v>
      </c>
      <c r="J207" s="126"/>
      <c r="K207" s="127">
        <f t="shared" si="12"/>
        <v>0</v>
      </c>
      <c r="L207" s="128">
        <f t="shared" si="13"/>
      </c>
      <c r="M207" s="129">
        <f t="shared" si="14"/>
        <v>0</v>
      </c>
      <c r="N207" s="129">
        <f t="shared" si="15"/>
      </c>
      <c r="O207" s="129">
        <f t="shared" si="16"/>
      </c>
      <c r="P207" s="130">
        <v>0</v>
      </c>
      <c r="Q207" s="130">
        <v>0</v>
      </c>
      <c r="R207" s="130">
        <v>0</v>
      </c>
      <c r="S207" s="126">
        <v>0</v>
      </c>
      <c r="T207" s="131">
        <v>21</v>
      </c>
      <c r="U207" s="132">
        <f t="shared" si="17"/>
        <v>0</v>
      </c>
      <c r="V207" s="133"/>
    </row>
    <row r="208" spans="1:22" ht="12.75" outlineLevel="1">
      <c r="A208" s="3"/>
      <c r="B208" s="94"/>
      <c r="C208" s="95" t="s">
        <v>28</v>
      </c>
      <c r="D208" s="96" t="s">
        <v>3</v>
      </c>
      <c r="E208" s="97"/>
      <c r="F208" s="97" t="s">
        <v>33</v>
      </c>
      <c r="G208" s="98" t="s">
        <v>145</v>
      </c>
      <c r="H208" s="97"/>
      <c r="I208" s="96"/>
      <c r="J208" s="97"/>
      <c r="K208" s="99">
        <f>SUBTOTAL(9,K209:K210)</f>
        <v>0</v>
      </c>
      <c r="L208" s="100">
        <f>SUBTOTAL(9,L209:L210)</f>
        <v>0</v>
      </c>
      <c r="M208" s="100">
        <f>SUBTOTAL(9,M209:M210)</f>
        <v>0</v>
      </c>
      <c r="N208" s="100">
        <f>SUBTOTAL(9,N209:N210)</f>
        <v>0</v>
      </c>
      <c r="O208" s="100">
        <f>SUBTOTAL(9,O209:O210)</f>
        <v>0</v>
      </c>
      <c r="P208" s="101">
        <f>SUMPRODUCT(P209:P210,$H209:$H210)</f>
        <v>0</v>
      </c>
      <c r="Q208" s="101">
        <f>SUMPRODUCT(Q209:Q210,$H209:$H210)</f>
        <v>0</v>
      </c>
      <c r="R208" s="101">
        <f>SUMPRODUCT(R209:R210,$H209:$H210)</f>
        <v>14.366651622008561</v>
      </c>
      <c r="S208" s="100">
        <f>SUMPRODUCT(S209:S210,$H209:$H210)</f>
        <v>1190.9954194645097</v>
      </c>
      <c r="T208" s="102">
        <f>SUMPRODUCT(T209:T210,$K209:$K210)/100</f>
        <v>0</v>
      </c>
      <c r="U208" s="102">
        <f>K208+T208</f>
        <v>0</v>
      </c>
      <c r="V208" s="93"/>
    </row>
    <row r="209" spans="1:22" ht="12.75" outlineLevel="2">
      <c r="A209" s="3"/>
      <c r="B209" s="110"/>
      <c r="C209" s="111"/>
      <c r="D209" s="112"/>
      <c r="E209" s="113" t="s">
        <v>205</v>
      </c>
      <c r="F209" s="114"/>
      <c r="G209" s="115"/>
      <c r="H209" s="114"/>
      <c r="I209" s="112"/>
      <c r="J209" s="114"/>
      <c r="K209" s="116"/>
      <c r="L209" s="117"/>
      <c r="M209" s="117"/>
      <c r="N209" s="117"/>
      <c r="O209" s="117"/>
      <c r="P209" s="118"/>
      <c r="Q209" s="118"/>
      <c r="R209" s="118"/>
      <c r="S209" s="118"/>
      <c r="T209" s="119"/>
      <c r="U209" s="119"/>
      <c r="V209" s="93"/>
    </row>
    <row r="210" spans="1:22" ht="12.75" outlineLevel="2">
      <c r="A210" s="3"/>
      <c r="B210" s="93"/>
      <c r="C210" s="93"/>
      <c r="D210" s="120" t="s">
        <v>6</v>
      </c>
      <c r="E210" s="121">
        <v>1</v>
      </c>
      <c r="F210" s="122" t="s">
        <v>122</v>
      </c>
      <c r="G210" s="123" t="s">
        <v>225</v>
      </c>
      <c r="H210" s="124">
        <v>5.529889000000001</v>
      </c>
      <c r="I210" s="125" t="s">
        <v>10</v>
      </c>
      <c r="J210" s="126"/>
      <c r="K210" s="127">
        <f>H210*J210</f>
        <v>0</v>
      </c>
      <c r="L210" s="128">
        <f>IF(D210="S",K210,"")</f>
      </c>
      <c r="M210" s="129">
        <f>IF(OR(D210="P",D210="U"),K210,"")</f>
        <v>0</v>
      </c>
      <c r="N210" s="129">
        <f>IF(D210="H",K210,"")</f>
      </c>
      <c r="O210" s="129">
        <f>IF(D210="V",K210,"")</f>
      </c>
      <c r="P210" s="130">
        <v>0</v>
      </c>
      <c r="Q210" s="130">
        <v>0</v>
      </c>
      <c r="R210" s="130">
        <v>2.598000000001548</v>
      </c>
      <c r="S210" s="126">
        <v>215.37420000012833</v>
      </c>
      <c r="T210" s="131">
        <v>21</v>
      </c>
      <c r="U210" s="132">
        <f>K210*(T210+100)/100</f>
        <v>0</v>
      </c>
      <c r="V210" s="133"/>
    </row>
    <row r="211" spans="1:22" ht="12.75" outlineLevel="1">
      <c r="A211" s="3"/>
      <c r="B211" s="94"/>
      <c r="C211" s="95" t="s">
        <v>30</v>
      </c>
      <c r="D211" s="96" t="s">
        <v>3</v>
      </c>
      <c r="E211" s="97"/>
      <c r="F211" s="97" t="s">
        <v>37</v>
      </c>
      <c r="G211" s="98" t="s">
        <v>186</v>
      </c>
      <c r="H211" s="97"/>
      <c r="I211" s="96"/>
      <c r="J211" s="97"/>
      <c r="K211" s="99">
        <f>SUBTOTAL(9,K212:K221)</f>
        <v>0</v>
      </c>
      <c r="L211" s="100">
        <f>SUBTOTAL(9,L212:L221)</f>
        <v>0</v>
      </c>
      <c r="M211" s="100">
        <f>SUBTOTAL(9,M212:M221)</f>
        <v>0</v>
      </c>
      <c r="N211" s="100">
        <f>SUBTOTAL(9,N212:N221)</f>
        <v>0</v>
      </c>
      <c r="O211" s="100">
        <f>SUBTOTAL(9,O212:O221)</f>
        <v>0</v>
      </c>
      <c r="P211" s="101">
        <f>SUMPRODUCT(P212:P221,$H212:$H221)</f>
        <v>0.09</v>
      </c>
      <c r="Q211" s="101">
        <f>SUMPRODUCT(Q212:Q221,$H212:$H221)</f>
        <v>0</v>
      </c>
      <c r="R211" s="101">
        <f>SUMPRODUCT(R212:R221,$H212:$H221)</f>
        <v>18.952800000009184</v>
      </c>
      <c r="S211" s="100">
        <f>SUMPRODUCT(S212:S221,$H212:$H221)</f>
        <v>1520.0145600007368</v>
      </c>
      <c r="T211" s="102">
        <f>SUMPRODUCT(T212:T221,$K212:$K221)/100</f>
        <v>0</v>
      </c>
      <c r="U211" s="102">
        <f>K211+T211</f>
        <v>0</v>
      </c>
      <c r="V211" s="93"/>
    </row>
    <row r="212" spans="1:22" ht="12.75" outlineLevel="2">
      <c r="A212" s="3"/>
      <c r="B212" s="110"/>
      <c r="C212" s="111"/>
      <c r="D212" s="112"/>
      <c r="E212" s="113" t="s">
        <v>205</v>
      </c>
      <c r="F212" s="114"/>
      <c r="G212" s="115"/>
      <c r="H212" s="114"/>
      <c r="I212" s="112"/>
      <c r="J212" s="114"/>
      <c r="K212" s="116"/>
      <c r="L212" s="117"/>
      <c r="M212" s="117"/>
      <c r="N212" s="117"/>
      <c r="O212" s="117"/>
      <c r="P212" s="118"/>
      <c r="Q212" s="118"/>
      <c r="R212" s="118"/>
      <c r="S212" s="118"/>
      <c r="T212" s="119"/>
      <c r="U212" s="119"/>
      <c r="V212" s="93"/>
    </row>
    <row r="213" spans="1:22" ht="25.5" outlineLevel="2">
      <c r="A213" s="3"/>
      <c r="B213" s="93"/>
      <c r="C213" s="93"/>
      <c r="D213" s="120" t="s">
        <v>4</v>
      </c>
      <c r="E213" s="121">
        <v>1</v>
      </c>
      <c r="F213" s="122" t="s">
        <v>97</v>
      </c>
      <c r="G213" s="123" t="s">
        <v>261</v>
      </c>
      <c r="H213" s="124">
        <v>44.7</v>
      </c>
      <c r="I213" s="125" t="s">
        <v>9</v>
      </c>
      <c r="J213" s="126"/>
      <c r="K213" s="127">
        <f>H213*J213</f>
        <v>0</v>
      </c>
      <c r="L213" s="128">
        <f>IF(D213="S",K213,"")</f>
      </c>
      <c r="M213" s="129">
        <f>IF(OR(D213="P",D213="U"),K213,"")</f>
        <v>0</v>
      </c>
      <c r="N213" s="129">
        <f>IF(D213="H",K213,"")</f>
      </c>
      <c r="O213" s="129">
        <f>IF(D213="V",K213,"")</f>
      </c>
      <c r="P213" s="130">
        <v>0</v>
      </c>
      <c r="Q213" s="130">
        <v>0</v>
      </c>
      <c r="R213" s="130">
        <v>0.28000000000020003</v>
      </c>
      <c r="S213" s="126">
        <v>22.456000000016047</v>
      </c>
      <c r="T213" s="131">
        <v>21</v>
      </c>
      <c r="U213" s="132">
        <f>K213*(T213+100)/100</f>
        <v>0</v>
      </c>
      <c r="V213" s="133"/>
    </row>
    <row r="214" spans="1:22" ht="12.75" outlineLevel="2">
      <c r="A214" s="3"/>
      <c r="B214" s="93"/>
      <c r="C214" s="93"/>
      <c r="D214" s="120" t="s">
        <v>5</v>
      </c>
      <c r="E214" s="121">
        <v>2</v>
      </c>
      <c r="F214" s="122" t="s">
        <v>30</v>
      </c>
      <c r="G214" s="123" t="s">
        <v>234</v>
      </c>
      <c r="H214" s="124">
        <v>45</v>
      </c>
      <c r="I214" s="125" t="s">
        <v>9</v>
      </c>
      <c r="J214" s="126"/>
      <c r="K214" s="127">
        <f>H214*J214</f>
        <v>0</v>
      </c>
      <c r="L214" s="128">
        <f>IF(D214="S",K214,"")</f>
        <v>0</v>
      </c>
      <c r="M214" s="129">
        <f>IF(OR(D214="P",D214="U"),K214,"")</f>
      </c>
      <c r="N214" s="129">
        <f>IF(D214="H",K214,"")</f>
      </c>
      <c r="O214" s="129">
        <f>IF(D214="V",K214,"")</f>
      </c>
      <c r="P214" s="130">
        <v>0.002</v>
      </c>
      <c r="Q214" s="130">
        <v>0</v>
      </c>
      <c r="R214" s="130">
        <v>0</v>
      </c>
      <c r="S214" s="126">
        <v>0</v>
      </c>
      <c r="T214" s="131">
        <v>21</v>
      </c>
      <c r="U214" s="132">
        <f>K214*(T214+100)/100</f>
        <v>0</v>
      </c>
      <c r="V214" s="133"/>
    </row>
    <row r="215" spans="1:22" ht="12.75" outlineLevel="2">
      <c r="A215" s="3"/>
      <c r="B215" s="93"/>
      <c r="C215" s="93"/>
      <c r="D215" s="120" t="s">
        <v>4</v>
      </c>
      <c r="E215" s="121">
        <v>3</v>
      </c>
      <c r="F215" s="122" t="s">
        <v>99</v>
      </c>
      <c r="G215" s="123" t="s">
        <v>228</v>
      </c>
      <c r="H215" s="124">
        <v>134.1</v>
      </c>
      <c r="I215" s="125" t="s">
        <v>9</v>
      </c>
      <c r="J215" s="126"/>
      <c r="K215" s="127">
        <f>H215*J215</f>
        <v>0</v>
      </c>
      <c r="L215" s="128">
        <f>IF(D215="S",K215,"")</f>
      </c>
      <c r="M215" s="129">
        <f>IF(OR(D215="P",D215="U"),K215,"")</f>
        <v>0</v>
      </c>
      <c r="N215" s="129">
        <f>IF(D215="H",K215,"")</f>
      </c>
      <c r="O215" s="129">
        <f>IF(D215="V",K215,"")</f>
      </c>
      <c r="P215" s="130">
        <v>0</v>
      </c>
      <c r="Q215" s="130">
        <v>0</v>
      </c>
      <c r="R215" s="130">
        <v>0.02199999999999136</v>
      </c>
      <c r="S215" s="126">
        <v>1.7643999999993072</v>
      </c>
      <c r="T215" s="131">
        <v>21</v>
      </c>
      <c r="U215" s="132">
        <f>K215*(T215+100)/100</f>
        <v>0</v>
      </c>
      <c r="V215" s="133"/>
    </row>
    <row r="216" spans="1:22" s="50" customFormat="1" ht="10.5" customHeight="1" outlineLevel="3">
      <c r="A216" s="134"/>
      <c r="B216" s="135"/>
      <c r="C216" s="135"/>
      <c r="D216" s="135"/>
      <c r="E216" s="135"/>
      <c r="F216" s="135"/>
      <c r="G216" s="135" t="s">
        <v>63</v>
      </c>
      <c r="H216" s="136">
        <v>134.1</v>
      </c>
      <c r="I216" s="137"/>
      <c r="J216" s="135"/>
      <c r="K216" s="135"/>
      <c r="L216" s="138"/>
      <c r="M216" s="138"/>
      <c r="N216" s="138"/>
      <c r="O216" s="138"/>
      <c r="P216" s="138"/>
      <c r="Q216" s="138"/>
      <c r="R216" s="138"/>
      <c r="S216" s="138"/>
      <c r="T216" s="139"/>
      <c r="U216" s="139"/>
      <c r="V216" s="135"/>
    </row>
    <row r="217" spans="1:22" ht="12.75" outlineLevel="2">
      <c r="A217" s="3"/>
      <c r="B217" s="93"/>
      <c r="C217" s="93"/>
      <c r="D217" s="120" t="s">
        <v>5</v>
      </c>
      <c r="E217" s="121">
        <v>4</v>
      </c>
      <c r="F217" s="122" t="s">
        <v>30</v>
      </c>
      <c r="G217" s="123" t="s">
        <v>202</v>
      </c>
      <c r="H217" s="124">
        <v>3</v>
      </c>
      <c r="I217" s="125" t="s">
        <v>39</v>
      </c>
      <c r="J217" s="126"/>
      <c r="K217" s="127">
        <f>H217*J217</f>
        <v>0</v>
      </c>
      <c r="L217" s="128">
        <f>IF(D217="S",K217,"")</f>
        <v>0</v>
      </c>
      <c r="M217" s="129">
        <f>IF(OR(D217="P",D217="U"),K217,"")</f>
      </c>
      <c r="N217" s="129">
        <f>IF(D217="H",K217,"")</f>
      </c>
      <c r="O217" s="129">
        <f>IF(D217="V",K217,"")</f>
      </c>
      <c r="P217" s="130">
        <v>0</v>
      </c>
      <c r="Q217" s="130">
        <v>0</v>
      </c>
      <c r="R217" s="130">
        <v>0</v>
      </c>
      <c r="S217" s="126">
        <v>0</v>
      </c>
      <c r="T217" s="131">
        <v>21</v>
      </c>
      <c r="U217" s="132">
        <f>K217*(T217+100)/100</f>
        <v>0</v>
      </c>
      <c r="V217" s="133"/>
    </row>
    <row r="218" spans="1:22" ht="12.75" outlineLevel="2">
      <c r="A218" s="3"/>
      <c r="B218" s="93"/>
      <c r="C218" s="93"/>
      <c r="D218" s="120" t="s">
        <v>5</v>
      </c>
      <c r="E218" s="121">
        <v>5</v>
      </c>
      <c r="F218" s="122" t="s">
        <v>41</v>
      </c>
      <c r="G218" s="123" t="s">
        <v>201</v>
      </c>
      <c r="H218" s="124">
        <v>2</v>
      </c>
      <c r="I218" s="125" t="s">
        <v>39</v>
      </c>
      <c r="J218" s="126"/>
      <c r="K218" s="127">
        <f>H218*J218</f>
        <v>0</v>
      </c>
      <c r="L218" s="128">
        <f>IF(D218="S",K218,"")</f>
        <v>0</v>
      </c>
      <c r="M218" s="129">
        <f>IF(OR(D218="P",D218="U"),K218,"")</f>
      </c>
      <c r="N218" s="129">
        <f>IF(D218="H",K218,"")</f>
      </c>
      <c r="O218" s="129">
        <f>IF(D218="V",K218,"")</f>
      </c>
      <c r="P218" s="130">
        <v>0</v>
      </c>
      <c r="Q218" s="130">
        <v>0</v>
      </c>
      <c r="R218" s="130">
        <v>0</v>
      </c>
      <c r="S218" s="126">
        <v>0</v>
      </c>
      <c r="T218" s="131">
        <v>21</v>
      </c>
      <c r="U218" s="132">
        <f>K218*(T218+100)/100</f>
        <v>0</v>
      </c>
      <c r="V218" s="133"/>
    </row>
    <row r="219" spans="1:22" ht="12.75" outlineLevel="2">
      <c r="A219" s="3"/>
      <c r="B219" s="93"/>
      <c r="C219" s="93"/>
      <c r="D219" s="120" t="s">
        <v>5</v>
      </c>
      <c r="E219" s="121">
        <v>6</v>
      </c>
      <c r="F219" s="122" t="s">
        <v>49</v>
      </c>
      <c r="G219" s="123" t="s">
        <v>198</v>
      </c>
      <c r="H219" s="124">
        <v>6</v>
      </c>
      <c r="I219" s="125" t="s">
        <v>39</v>
      </c>
      <c r="J219" s="126"/>
      <c r="K219" s="127">
        <f>H219*J219</f>
        <v>0</v>
      </c>
      <c r="L219" s="128">
        <f>IF(D219="S",K219,"")</f>
        <v>0</v>
      </c>
      <c r="M219" s="129">
        <f>IF(OR(D219="P",D219="U"),K219,"")</f>
      </c>
      <c r="N219" s="129">
        <f>IF(D219="H",K219,"")</f>
      </c>
      <c r="O219" s="129">
        <f>IF(D219="V",K219,"")</f>
      </c>
      <c r="P219" s="130">
        <v>0</v>
      </c>
      <c r="Q219" s="130">
        <v>0</v>
      </c>
      <c r="R219" s="130">
        <v>0</v>
      </c>
      <c r="S219" s="126">
        <v>0</v>
      </c>
      <c r="T219" s="131">
        <v>21</v>
      </c>
      <c r="U219" s="132">
        <f>K219*(T219+100)/100</f>
        <v>0</v>
      </c>
      <c r="V219" s="133"/>
    </row>
    <row r="220" spans="1:22" ht="25.5" outlineLevel="2">
      <c r="A220" s="3"/>
      <c r="B220" s="93"/>
      <c r="C220" s="93"/>
      <c r="D220" s="120" t="s">
        <v>4</v>
      </c>
      <c r="E220" s="121">
        <v>7</v>
      </c>
      <c r="F220" s="122" t="s">
        <v>100</v>
      </c>
      <c r="G220" s="123" t="s">
        <v>260</v>
      </c>
      <c r="H220" s="124">
        <v>134.1</v>
      </c>
      <c r="I220" s="125" t="s">
        <v>9</v>
      </c>
      <c r="J220" s="126"/>
      <c r="K220" s="127">
        <f>H220*J220</f>
        <v>0</v>
      </c>
      <c r="L220" s="128">
        <f>IF(D220="S",K220,"")</f>
      </c>
      <c r="M220" s="129">
        <f>IF(OR(D220="P",D220="U"),K220,"")</f>
        <v>0</v>
      </c>
      <c r="N220" s="129">
        <f>IF(D220="H",K220,"")</f>
      </c>
      <c r="O220" s="129">
        <f>IF(D220="V",K220,"")</f>
      </c>
      <c r="P220" s="130">
        <v>0</v>
      </c>
      <c r="Q220" s="130">
        <v>0</v>
      </c>
      <c r="R220" s="130">
        <v>0.02600000000001046</v>
      </c>
      <c r="S220" s="126">
        <v>2.085200000000839</v>
      </c>
      <c r="T220" s="131">
        <v>21</v>
      </c>
      <c r="U220" s="132">
        <f>K220*(T220+100)/100</f>
        <v>0</v>
      </c>
      <c r="V220" s="133"/>
    </row>
    <row r="221" spans="1:22" ht="12.75" outlineLevel="2">
      <c r="A221" s="3"/>
      <c r="B221" s="93"/>
      <c r="C221" s="93"/>
      <c r="D221" s="120" t="s">
        <v>6</v>
      </c>
      <c r="E221" s="121">
        <v>8</v>
      </c>
      <c r="F221" s="122" t="s">
        <v>121</v>
      </c>
      <c r="G221" s="123" t="s">
        <v>231</v>
      </c>
      <c r="H221" s="124"/>
      <c r="I221" s="125" t="s">
        <v>0</v>
      </c>
      <c r="J221" s="126"/>
      <c r="K221" s="127">
        <f>H221*J221</f>
        <v>0</v>
      </c>
      <c r="L221" s="128">
        <f>IF(D221="S",K221,"")</f>
      </c>
      <c r="M221" s="129">
        <f>IF(OR(D221="P",D221="U"),K221,"")</f>
        <v>0</v>
      </c>
      <c r="N221" s="129">
        <f>IF(D221="H",K221,"")</f>
      </c>
      <c r="O221" s="129">
        <f>IF(D221="V",K221,"")</f>
      </c>
      <c r="P221" s="130">
        <v>0</v>
      </c>
      <c r="Q221" s="130">
        <v>0</v>
      </c>
      <c r="R221" s="130">
        <v>0</v>
      </c>
      <c r="S221" s="126">
        <v>0</v>
      </c>
      <c r="T221" s="131">
        <v>21</v>
      </c>
      <c r="U221" s="132">
        <f>K221*(T221+100)/100</f>
        <v>0</v>
      </c>
      <c r="V221" s="133"/>
    </row>
    <row r="222" spans="1:22" ht="12.75" outlineLevel="1">
      <c r="A222" s="3"/>
      <c r="B222" s="94"/>
      <c r="C222" s="95" t="s">
        <v>31</v>
      </c>
      <c r="D222" s="96" t="s">
        <v>3</v>
      </c>
      <c r="E222" s="97"/>
      <c r="F222" s="97" t="s">
        <v>37</v>
      </c>
      <c r="G222" s="98" t="s">
        <v>149</v>
      </c>
      <c r="H222" s="97"/>
      <c r="I222" s="96"/>
      <c r="J222" s="97"/>
      <c r="K222" s="99">
        <f>SUBTOTAL(9,K223:K227)</f>
        <v>0</v>
      </c>
      <c r="L222" s="100">
        <f>SUBTOTAL(9,L223:L227)</f>
        <v>0</v>
      </c>
      <c r="M222" s="100">
        <f>SUBTOTAL(9,M223:M227)</f>
        <v>0</v>
      </c>
      <c r="N222" s="100">
        <f>SUBTOTAL(9,N223:N227)</f>
        <v>0</v>
      </c>
      <c r="O222" s="100">
        <f>SUBTOTAL(9,O223:O227)</f>
        <v>0</v>
      </c>
      <c r="P222" s="101">
        <f>SUMPRODUCT(P223:P227,$H223:$H227)</f>
        <v>0.007424</v>
      </c>
      <c r="Q222" s="101">
        <f>SUMPRODUCT(Q223:Q227,$H223:$H227)</f>
        <v>0</v>
      </c>
      <c r="R222" s="101">
        <f>SUMPRODUCT(R223:R227,$H223:$H227)</f>
        <v>2.4320000000010626</v>
      </c>
      <c r="S222" s="100">
        <f>SUMPRODUCT(S223:S227,$H223:$H227)</f>
        <v>186.27328000009663</v>
      </c>
      <c r="T222" s="102">
        <f>SUMPRODUCT(T223:T227,$K223:$K227)/100</f>
        <v>0</v>
      </c>
      <c r="U222" s="102">
        <f>K222+T222</f>
        <v>0</v>
      </c>
      <c r="V222" s="93"/>
    </row>
    <row r="223" spans="1:22" ht="12.75" outlineLevel="2">
      <c r="A223" s="3"/>
      <c r="B223" s="110"/>
      <c r="C223" s="111"/>
      <c r="D223" s="112"/>
      <c r="E223" s="113" t="s">
        <v>205</v>
      </c>
      <c r="F223" s="114"/>
      <c r="G223" s="115"/>
      <c r="H223" s="114"/>
      <c r="I223" s="112"/>
      <c r="J223" s="114"/>
      <c r="K223" s="116"/>
      <c r="L223" s="117"/>
      <c r="M223" s="117"/>
      <c r="N223" s="117"/>
      <c r="O223" s="117"/>
      <c r="P223" s="118"/>
      <c r="Q223" s="118"/>
      <c r="R223" s="118"/>
      <c r="S223" s="118"/>
      <c r="T223" s="119"/>
      <c r="U223" s="119"/>
      <c r="V223" s="93"/>
    </row>
    <row r="224" spans="1:22" ht="12.75" outlineLevel="2">
      <c r="A224" s="3"/>
      <c r="B224" s="93"/>
      <c r="C224" s="93"/>
      <c r="D224" s="120" t="s">
        <v>4</v>
      </c>
      <c r="E224" s="121">
        <v>1</v>
      </c>
      <c r="F224" s="122" t="s">
        <v>106</v>
      </c>
      <c r="G224" s="123" t="s">
        <v>221</v>
      </c>
      <c r="H224" s="124">
        <v>25.6</v>
      </c>
      <c r="I224" s="125" t="s">
        <v>9</v>
      </c>
      <c r="J224" s="126"/>
      <c r="K224" s="127">
        <f>H224*J224</f>
        <v>0</v>
      </c>
      <c r="L224" s="128">
        <f>IF(D224="S",K224,"")</f>
      </c>
      <c r="M224" s="129">
        <f>IF(OR(D224="P",D224="U"),K224,"")</f>
        <v>0</v>
      </c>
      <c r="N224" s="129">
        <f>IF(D224="H",K224,"")</f>
      </c>
      <c r="O224" s="129">
        <f>IF(D224="V",K224,"")</f>
      </c>
      <c r="P224" s="130">
        <v>0</v>
      </c>
      <c r="Q224" s="130">
        <v>0</v>
      </c>
      <c r="R224" s="130">
        <v>0.012000000000000456</v>
      </c>
      <c r="S224" s="126">
        <v>0.9948000000000379</v>
      </c>
      <c r="T224" s="131">
        <v>21</v>
      </c>
      <c r="U224" s="132">
        <f>K224*(T224+100)/100</f>
        <v>0</v>
      </c>
      <c r="V224" s="133"/>
    </row>
    <row r="225" spans="1:22" s="50" customFormat="1" ht="10.5" customHeight="1" outlineLevel="3">
      <c r="A225" s="134"/>
      <c r="B225" s="135"/>
      <c r="C225" s="135"/>
      <c r="D225" s="135"/>
      <c r="E225" s="135"/>
      <c r="F225" s="135"/>
      <c r="G225" s="135" t="s">
        <v>75</v>
      </c>
      <c r="H225" s="136">
        <v>0</v>
      </c>
      <c r="I225" s="137"/>
      <c r="J225" s="135"/>
      <c r="K225" s="135"/>
      <c r="L225" s="138"/>
      <c r="M225" s="138"/>
      <c r="N225" s="138"/>
      <c r="O225" s="138"/>
      <c r="P225" s="138"/>
      <c r="Q225" s="138"/>
      <c r="R225" s="138"/>
      <c r="S225" s="138"/>
      <c r="T225" s="139"/>
      <c r="U225" s="139"/>
      <c r="V225" s="135"/>
    </row>
    <row r="226" spans="1:22" s="50" customFormat="1" ht="10.5" customHeight="1" outlineLevel="3">
      <c r="A226" s="134"/>
      <c r="B226" s="135"/>
      <c r="C226" s="135"/>
      <c r="D226" s="135"/>
      <c r="E226" s="135"/>
      <c r="F226" s="135"/>
      <c r="G226" s="135" t="s">
        <v>58</v>
      </c>
      <c r="H226" s="136">
        <v>25.6</v>
      </c>
      <c r="I226" s="137"/>
      <c r="J226" s="135"/>
      <c r="K226" s="135"/>
      <c r="L226" s="138"/>
      <c r="M226" s="138"/>
      <c r="N226" s="138"/>
      <c r="O226" s="138"/>
      <c r="P226" s="138"/>
      <c r="Q226" s="138"/>
      <c r="R226" s="138"/>
      <c r="S226" s="138"/>
      <c r="T226" s="139"/>
      <c r="U226" s="139"/>
      <c r="V226" s="135"/>
    </row>
    <row r="227" spans="1:22" ht="25.5" outlineLevel="2">
      <c r="A227" s="3"/>
      <c r="B227" s="93"/>
      <c r="C227" s="93"/>
      <c r="D227" s="120" t="s">
        <v>4</v>
      </c>
      <c r="E227" s="121">
        <v>2</v>
      </c>
      <c r="F227" s="122" t="s">
        <v>108</v>
      </c>
      <c r="G227" s="123" t="s">
        <v>264</v>
      </c>
      <c r="H227" s="124">
        <v>25.6</v>
      </c>
      <c r="I227" s="125" t="s">
        <v>9</v>
      </c>
      <c r="J227" s="126"/>
      <c r="K227" s="127">
        <f>H227*J227</f>
        <v>0</v>
      </c>
      <c r="L227" s="128">
        <f>IF(D227="S",K227,"")</f>
      </c>
      <c r="M227" s="129">
        <f>IF(OR(D227="P",D227="U"),K227,"")</f>
        <v>0</v>
      </c>
      <c r="N227" s="129">
        <f>IF(D227="H",K227,"")</f>
      </c>
      <c r="O227" s="129">
        <f>IF(D227="V",K227,"")</f>
      </c>
      <c r="P227" s="130">
        <v>0.00029</v>
      </c>
      <c r="Q227" s="130">
        <v>0</v>
      </c>
      <c r="R227" s="130">
        <v>0.08300000000004104</v>
      </c>
      <c r="S227" s="126">
        <v>6.281500000003736</v>
      </c>
      <c r="T227" s="131">
        <v>21</v>
      </c>
      <c r="U227" s="132">
        <f>K227*(T227+100)/100</f>
        <v>0</v>
      </c>
      <c r="V227" s="133"/>
    </row>
    <row r="228" spans="1:22" ht="12.75" outlineLevel="1">
      <c r="A228" s="3"/>
      <c r="B228" s="94"/>
      <c r="C228" s="95" t="s">
        <v>32</v>
      </c>
      <c r="D228" s="96" t="s">
        <v>3</v>
      </c>
      <c r="E228" s="97"/>
      <c r="F228" s="97" t="s">
        <v>45</v>
      </c>
      <c r="G228" s="98" t="s">
        <v>163</v>
      </c>
      <c r="H228" s="97"/>
      <c r="I228" s="96"/>
      <c r="J228" s="97"/>
      <c r="K228" s="99">
        <f>SUBTOTAL(9,K229:K230)</f>
        <v>0</v>
      </c>
      <c r="L228" s="100">
        <f>SUBTOTAL(9,L229:L230)</f>
        <v>0</v>
      </c>
      <c r="M228" s="100">
        <f>SUBTOTAL(9,M229:M230)</f>
        <v>0</v>
      </c>
      <c r="N228" s="100">
        <f>SUBTOTAL(9,N229:N230)</f>
        <v>0</v>
      </c>
      <c r="O228" s="100">
        <f>SUBTOTAL(9,O229:O230)</f>
        <v>0</v>
      </c>
      <c r="P228" s="101">
        <f>SUMPRODUCT(P229:P230,$H229:$H230)</f>
        <v>0</v>
      </c>
      <c r="Q228" s="101">
        <f>SUMPRODUCT(Q229:Q230,$H229:$H230)</f>
        <v>0</v>
      </c>
      <c r="R228" s="101">
        <f>SUMPRODUCT(R229:R230,$H229:$H230)</f>
        <v>0</v>
      </c>
      <c r="S228" s="100">
        <f>SUMPRODUCT(S229:S230,$H229:$H230)</f>
        <v>0</v>
      </c>
      <c r="T228" s="102">
        <f>SUMPRODUCT(T229:T230,$K229:$K230)/100</f>
        <v>0</v>
      </c>
      <c r="U228" s="102">
        <f>K228+T228</f>
        <v>0</v>
      </c>
      <c r="V228" s="93"/>
    </row>
    <row r="229" spans="1:22" ht="12.75" outlineLevel="2">
      <c r="A229" s="3"/>
      <c r="B229" s="110"/>
      <c r="C229" s="111"/>
      <c r="D229" s="112"/>
      <c r="E229" s="113" t="s">
        <v>205</v>
      </c>
      <c r="F229" s="114"/>
      <c r="G229" s="115"/>
      <c r="H229" s="114"/>
      <c r="I229" s="112"/>
      <c r="J229" s="114"/>
      <c r="K229" s="116"/>
      <c r="L229" s="117"/>
      <c r="M229" s="117"/>
      <c r="N229" s="117"/>
      <c r="O229" s="117"/>
      <c r="P229" s="118"/>
      <c r="Q229" s="118"/>
      <c r="R229" s="118"/>
      <c r="S229" s="118"/>
      <c r="T229" s="119"/>
      <c r="U229" s="119"/>
      <c r="V229" s="93"/>
    </row>
    <row r="230" spans="1:22" ht="12.75" outlineLevel="2">
      <c r="A230" s="3"/>
      <c r="B230" s="93"/>
      <c r="C230" s="93"/>
      <c r="D230" s="120" t="s">
        <v>7</v>
      </c>
      <c r="E230" s="121">
        <v>1</v>
      </c>
      <c r="F230" s="122" t="s">
        <v>46</v>
      </c>
      <c r="G230" s="123" t="s">
        <v>208</v>
      </c>
      <c r="H230" s="124"/>
      <c r="I230" s="125" t="s">
        <v>0</v>
      </c>
      <c r="J230" s="126"/>
      <c r="K230" s="127">
        <f>H230*J230</f>
        <v>0</v>
      </c>
      <c r="L230" s="128">
        <f>IF(D230="S",K230,"")</f>
      </c>
      <c r="M230" s="129">
        <f>IF(OR(D230="P",D230="U"),K230,"")</f>
      </c>
      <c r="N230" s="129">
        <f>IF(D230="H",K230,"")</f>
      </c>
      <c r="O230" s="129">
        <f>IF(D230="V",K230,"")</f>
        <v>0</v>
      </c>
      <c r="P230" s="130">
        <v>0</v>
      </c>
      <c r="Q230" s="130">
        <v>0</v>
      </c>
      <c r="R230" s="130">
        <v>0</v>
      </c>
      <c r="S230" s="126">
        <v>0</v>
      </c>
      <c r="T230" s="131">
        <v>21</v>
      </c>
      <c r="U230" s="132">
        <f>K230*(T230+100)/100</f>
        <v>0</v>
      </c>
      <c r="V230" s="133"/>
    </row>
  </sheetData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2015-05-26T13:02:26Z</dcterms:created>
  <dcterms:modified xsi:type="dcterms:W3CDTF">2015-05-26T13:02:26Z</dcterms:modified>
  <cp:category/>
  <cp:version/>
  <cp:contentType/>
  <cp:contentStatus/>
</cp:coreProperties>
</file>