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3" activeTab="0"/>
  </bookViews>
  <sheets>
    <sheet name="Rekapitulace stavby" sheetId="1" r:id="rId1"/>
    <sheet name="12345 - Oprava opěrné zíd..." sheetId="2" r:id="rId2"/>
  </sheets>
  <definedNames/>
  <calcPr fullCalcOnLoad="1"/>
</workbook>
</file>

<file path=xl/sharedStrings.xml><?xml version="1.0" encoding="utf-8"?>
<sst xmlns="http://schemas.openxmlformats.org/spreadsheetml/2006/main" count="766" uniqueCount="231">
  <si>
    <t>Export VZ</t>
  </si>
  <si>
    <t>List obsahuje:</t>
  </si>
  <si>
    <t>3.0</t>
  </si>
  <si>
    <t>ODOM</t>
  </si>
  <si>
    <t>False</t>
  </si>
  <si>
    <t>{4291ABA1-290F-4388-98B6-DFA5FB4EA9D8}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</si>
  <si>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</si>
  <si>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</si>
  <si>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</si>
  <si>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</si>
  <si>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</si>
  <si>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</si>
  <si>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</si>
  <si>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</si>
  <si>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</si>
  <si>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12345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</si>
  <si>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</si>
  <si>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</si>
  <si>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opěrné zídky na ulici Chářovská</t>
  </si>
  <si>
    <t>0.1</t>
  </si>
  <si>
    <t>KSO:</t>
  </si>
  <si>
    <t>CC-CZ:</t>
  </si>
  <si>
    <t>1</t>
  </si>
  <si>
    <t>Místo:</t>
  </si>
  <si>
    <t>Krnov</t>
  </si>
  <si>
    <t>Datum:</t>
  </si>
  <si>
    <t>01.09.2015</t>
  </si>
  <si>
    <t>10</t>
  </si>
  <si>
    <t>100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</si>
  <si>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</si>
  <si>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</si>
  <si>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</si>
  <si>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</si>
  <si>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</si>
  <si>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</si>
  <si>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</si>
  <si>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</si>
  <si>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</si>
  <si>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</si>
  <si>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</si>
  <si>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</si>
  <si>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</si>
  <si>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</si>
  <si>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</si>
  <si>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</si>
  <si>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</si>
  <si>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</si>
  <si>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</si>
  <si>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</si>
  <si>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</si>
  <si>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</si>
  <si>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</si>
  <si>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</si>
  <si>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</si>
  <si>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</si>
  <si>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</si>
  <si>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</si>
  <si>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</si>
  <si>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</si>
  <si>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</si>
  <si>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</si>
  <si>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</si>
  <si>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</si>
  <si>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</si>
  <si>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</si>
  <si>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</si>
  <si>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</si>
  <si>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</si>
  <si>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</si>
  <si>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</si>
  <si>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</si>
  <si>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</si>
  <si>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</si>
  <si>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</si>
  <si>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</si>
  <si>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</si>
  <si>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</si>
  <si>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</si>
  <si>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</si>
  <si>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</si>
  <si>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</si>
  <si>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bourání_zídky</t>
  </si>
  <si>
    <t>10.35</t>
  </si>
  <si>
    <t>2</t>
  </si>
  <si>
    <t>Bednění</t>
  </si>
  <si>
    <t>69.84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</si>
  <si>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</si>
  <si>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</si>
  <si>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</si>
  <si>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</si>
  <si>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</si>
  <si>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</si>
  <si>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</si>
  <si>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</si>
  <si>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</si>
  <si>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</si>
  <si>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</si>
  <si>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</si>
  <si>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</si>
  <si>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</si>
  <si>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</si>
  <si>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</si>
  <si>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</si>
  <si>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</si>
  <si>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</si>
  <si>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</si>
  <si>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</si>
  <si>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</si>
  <si>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</si>
  <si>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</si>
  <si>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</si>
  <si>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</si>
  <si>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</si>
  <si>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</si>
  <si>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</si>
  <si>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</si>
  <si>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</si>
  <si>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</si>
  <si>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</si>
  <si>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</si>
  <si>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</si>
  <si>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2014 02</t>
  </si>
  <si>
    <t>4</t>
  </si>
  <si>
    <t>1380719861</t>
  </si>
  <si>
    <t>PP</t>
  </si>
  <si>
    <t>Hloubení zapažených i nezapažených rýh šířky do 600 mm s urovnáním dna do předepsaného profilu a spádu v hornině tř. 3 do 100 m3</t>
  </si>
  <si>
    <t>PSC</t>
  </si>
  <si>
    <t xml:space="preserve">Poznámka k souboru cen:
1. V cenách jsou započteny i náklady na přehození výkopku na přilehlém terénu na vzdálenost do 3 m     od podélné osy rýhy nebo naložení na dopravní prostředek. 2. Ceny jsou určeny pro rýhy:     a) šířky přes 200 do 300 mm a hloubky do 750 mm,     b) šířky přes 300 do 400 mm a hloubky do 1 000 mm,     c) šířky přes 400 do 500 mm a hloubky do 1 250 mm,     d) šířky přes 500 do 600 mm a hloubky do 1 500 mm. 3. Náklady na svislé přemístění výkopku nad 1 m hloubky se určí dle ustanovení článku č. 3161     všeobecných podmínek katalogu. </t>
  </si>
  <si>
    <t>VV</t>
  </si>
  <si>
    <t>"Výkopvé práce pro zřízení základu opěrné zídky"</t>
  </si>
  <si>
    <t>0,25*26,4</t>
  </si>
  <si>
    <t>151101201</t>
  </si>
  <si>
    <t>Zřízení příložného pažení stěn výkopu hl do 4 m</t>
  </si>
  <si>
    <t>m2</t>
  </si>
  <si>
    <t>274286619</t>
  </si>
  <si>
    <t>Zřízení pažení stěn výkopu bez rozepření nebo vzepření příložné, hloubky do 4 m</t>
  </si>
  <si>
    <t xml:space="preserve">Poznámka k souboru cen:
1. Ceny nelze použít pro oceňování rozepřeného pažení stěn rýh pro podzemní vedení; toto se oceňuje     cenami souboru cen 151 . 0-11 Zřízení pažení a rozepření stěn rýh pro podzemní vedení pro všechny     šířky rýhy. 2. Plocha mezer mezi pažinami příložného pažení se od plochy příložného pažení neodečítá;     nezapažené plochy u pažení zátažného nebo hnaného se od plochy pažení odečítají. </t>
  </si>
  <si>
    <t xml:space="preserve">"Zřízení příložného pažení pro zajištění chodníku po </t>
  </si>
  <si>
    <t>odstraněné konstrukce stávající zídky"</t>
  </si>
  <si>
    <t>34,5</t>
  </si>
  <si>
    <t>3</t>
  </si>
  <si>
    <t>151101211</t>
  </si>
  <si>
    <t>Odstranění příložného pažení stěn hl do 4 m</t>
  </si>
  <si>
    <t>1561351743</t>
  </si>
  <si>
    <t>Odstranění pažení stěn výkopu s uložením pažin na vzdálenost do 3 m od okraje výkopu příložné, hloubky do 4 m</t>
  </si>
  <si>
    <t>175101201</t>
  </si>
  <si>
    <t>Obsypání objektů bez prohození sypaniny z hornin tř. 1 až 4 uloženým do 30 m od kraje objektu</t>
  </si>
  <si>
    <t>-250395500</t>
  </si>
  <si>
    <t>Obsypání objektů sypaninou z vhodných hornin 1 až 4 nebo materiálem uloženým ve vzdálenosti do 30 m od vnějšího kraje objektu pro jakoukoliv míru zhutnění bez prohození sypaniny</t>
  </si>
  <si>
    <t xml:space="preserve">Poznámka k souboru cen:
1. Ceny jsou určeny pro objem obsypu do vzdálenosti 3 m od přilehlého líce objektu nad přilehlým     původním terénem. Zásyp pod tímto terénem se oceňuje jako zásyp okolo objektu cenami 174 10-1101,     174 10-1103 nebo 174 20-1101 a 174 20-1103; zbývající obsyp se ocení příslušnými cenami souboru cen     171 . 0-11 Uložení sypaniny do násypů. 2. Ceny platí i pro sypání ochranných valů nebo těch jejich částí, jejichž šířka je v koruně menší     než 3 m. Uložení výkopku (sypaniny) do zmíněných valů nebo jejich částí, jejichž šířka v koruně je     3 m a více, se oceňuje cenou 171 20-1101 Uložení sypaniny do nezhutněných násypů. 3. Ceny nelze použít pro obsyp potrubí; tento se oceňuje cenami 175 10-11 Obsyp potrubí. 4. V cenách nejsou započteny náklady na:     a) svahování obsypu; toto se oceňuje cenami souboru cen 182 . 0-11 Svahování,     b) humusování obsypu; toto se oceňuje cenami souboru cen 18 . 30-11 Rozprostření a urovnání         ornice,     c) osetí obsypu; toto se oceňuje příslušnými cenami souborů cen části A Zřízení konstrukcí         katalogu 823-2 Rekultivace. 5. Vzdáleností do 30 m uvedenou v popisu souboru cen se rozumí nejkratší vzdálenost těžiště hromady     nebo dočasné skládky, z níž se sypanina odebírá, od vnějšího okraje objektu. Použije-li se pro     obsyp objektů sypaniny ze zeminy, kterou je nutno přemisťo- vat ze vzdálenosti přes 30 m od     vnějšího okraje objektu a rozpojovat, oceňuje se toto     a) přemístění sypaniny cenami souboru cen 162 . 0-1 . Vodorovné přemístění výkopku,     b) rozpojení dle čl. 3172 Všeobecných podmínek katalogu přičemž se vzdálenost 30 m od celkové         vzdálenosti neodečítá. 6. Míru zhutnění předepisuje projekt. 7. V cenách nejsou zahrnuty náklady na nakupovanou sypaninu. Tato se oceňuje ve specifikaci. </t>
  </si>
  <si>
    <t>"obsyp paty opěrné zídky zeminou z výkopku"</t>
  </si>
  <si>
    <t>Svislé a kompletní konstrukce</t>
  </si>
  <si>
    <t>5</t>
  </si>
  <si>
    <t>327323129</t>
  </si>
  <si>
    <t>Opěrné zdi a valy ze ŽB tř. C 20/25</t>
  </si>
  <si>
    <t>-101919145</t>
  </si>
  <si>
    <t>Opěrné zdi a valy z betonu železového bez zvláštních nároků na vliv prostředí (X0, XC) tř. C 20/25</t>
  </si>
  <si>
    <t xml:space="preserve">Poznámka k souboru cen:
1. Ceny jsou určeny pro jakoukoliv tloušťku zdí. </t>
  </si>
  <si>
    <t>"Zřízení opěrné zídky z betonu"</t>
  </si>
  <si>
    <t>34,5*0,3</t>
  </si>
  <si>
    <t>6</t>
  </si>
  <si>
    <t>327351211</t>
  </si>
  <si>
    <t>Bednění opěrných zdí a valů svislých i skloněných zřízení</t>
  </si>
  <si>
    <t>-1954034568</t>
  </si>
  <si>
    <t>Bednění opěrných zdí a valů svislých i skloněných, výšky do 20 m zřízení</t>
  </si>
  <si>
    <t xml:space="preserve">Poznámka k souboru cen:
1. Bednění zdí a valů výšky přes 20 m se oceňuje podle ustanovení úvodního katalogu. 2. Ceny lze použít i pro bednění základů z betonu prostého nebo železového. </t>
  </si>
  <si>
    <t>"Zřízení bednění opěrné zídky"</t>
  </si>
  <si>
    <t>34,5*2+(1,5*0,3)+(1,3*0,3)</t>
  </si>
  <si>
    <t>7</t>
  </si>
  <si>
    <t>327351221</t>
  </si>
  <si>
    <t>Bednění opěrných zdí a valů svislých i skloněných odstranění</t>
  </si>
  <si>
    <t>-666179882</t>
  </si>
  <si>
    <t>Bednění opěrných zdí a valů svislých i skloněných, výšky do 20 m odstranění</t>
  </si>
  <si>
    <t>8</t>
  </si>
  <si>
    <t>327361040</t>
  </si>
  <si>
    <t>Výztuž opěrných zdí a valů ze svařovaných sítí</t>
  </si>
  <si>
    <t>t</t>
  </si>
  <si>
    <t>1546192150</t>
  </si>
  <si>
    <t>Výztuž opěrných zdí a valů ze sítí svařovaných</t>
  </si>
  <si>
    <t xml:space="preserve">Poznámka k souboru cen:
1. Ceny lze použít i pro případné výztuže základů opěrných zdí a valů. </t>
  </si>
  <si>
    <t>"Výztuž opěrné zídky ze sítě Kari 100/100 -6 mm (KH30)"</t>
  </si>
  <si>
    <t>"4,44 kg/m2"</t>
  </si>
  <si>
    <t>(2*31,35)*4,44*0,001</t>
  </si>
  <si>
    <t>9</t>
  </si>
  <si>
    <t>Ostatní konstrukce a práce-bourání</t>
  </si>
  <si>
    <t>962052211</t>
  </si>
  <si>
    <t>Bourání zdiva nadzákladového ze ŽB přes 1 m3</t>
  </si>
  <si>
    <t>12621297</t>
  </si>
  <si>
    <t>Bourání zdiva železobetonového nadzákladového, objemu přes 1 m3</t>
  </si>
  <si>
    <t xml:space="preserve">Poznámka k souboru cen:
1. Bourání pilířů o průřezu přes 0,36 m2 se oceňuje cenami - 2210 a -2211 jako bourání zdiva     nadzákladového železobetonového. </t>
  </si>
  <si>
    <t>"Bourání stávající konstrukce zídky"</t>
  </si>
  <si>
    <t>997</t>
  </si>
  <si>
    <t>Přesun sutě</t>
  </si>
  <si>
    <t>997211511</t>
  </si>
  <si>
    <t>Vodorovná doprava suti po suchu na vzdálenost do 1 km</t>
  </si>
  <si>
    <t>-1823967259</t>
  </si>
  <si>
    <t>Vodorovná doprava suti nebo vybouraných hmot suti se složením a hrubým urovnáním, na vzdálenost do 1 km</t>
  </si>
  <si>
    <t xml:space="preserve">Poznámka k souboru cen:
1. Ceny nelze použít pro vodorovnou dopravu po železnici, po vodě nebo neobvyklými dopravními     prostředky. 2. Je-li na dopravní dráze pro vodorovnou dopravu překážka, pro kterou je nutné překládat suť nebo     vybourané hmoty z jednoho obvyklého dopravního prostředku na jiný, oceňuje se tato lomená doprava v     každém úseku samostatně. </t>
  </si>
  <si>
    <t>11</t>
  </si>
  <si>
    <t>997211519</t>
  </si>
  <si>
    <t>Příplatek ZKD 1 km u vodorovné dopravy suti</t>
  </si>
  <si>
    <t>-1753568691</t>
  </si>
  <si>
    <t>Vodorovná doprava suti nebo vybouraných hmot suti se složením a hrubým urovnáním, na vzdálenost Příplatek k ceně za každý další i započatý 1 km přes 1 km</t>
  </si>
  <si>
    <t>24.84*3 'Přepočtené koeficientem množství</t>
  </si>
  <si>
    <t>12</t>
  </si>
  <si>
    <t>997221815</t>
  </si>
  <si>
    <t>Poplatek za uložení betonového odpadu na skládce (skládkovné)</t>
  </si>
  <si>
    <t>-317980854</t>
  </si>
  <si>
    <t>Poplatek za uložení stavebního odpadu na skládce (skládkovné) betonového</t>
  </si>
  <si>
    <t xml:space="preserve">Poznámka k souboru cen:
1. Ceny uvedené v souboru cen lze po dohodě upravit podle místních podmínek. 2. Uložení odpadů neuvedených v souboru cen se oceňuje individuálně. 3. V cenách je započítán poplatek za ukládání odpadu dle zákona 185/2001 Sb. 4. Případné drcení stavebního odpadu lze ocenit cenami souboru cen 997 00-60 Drcení stavebního     odpadu z katalogu 800-6 Demolice objektů. 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</si>
  <si>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</si>
  <si>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</si>
  <si>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</si>
  <si>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</si>
  <si>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</si>
  <si>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147558825</t>
  </si>
  <si>
    <t>Přesun hmot pro komunikace s krytem z kameniva, monolitickým betonovým nebo živičným dopravní vzdálenost do 200 m jakékoliv délky objektu</t>
  </si>
  <si>
    <t xml:space="preserve">Poznámka k souboru cen:
1. Ceny lze použít i pro plochy letišť s krytem monolitickým betonovým nebo živičným. </t>
  </si>
  <si>
    <t>14</t>
  </si>
  <si>
    <t>R 1</t>
  </si>
  <si>
    <t>Zřízení zařízení staveniště</t>
  </si>
  <si>
    <t>kus</t>
  </si>
  <si>
    <t>-631244444</t>
  </si>
  <si>
    <t xml:space="preserve">"Do ceny jsou započítány náklady na zřízení a </t>
  </si>
  <si>
    <t xml:space="preserve">odstranění zařízení staveniště, umístění výztražných cedulí  </t>
  </si>
  <si>
    <t>upozorňující chodce na případná rizika, nebo případné dočasné uzavření části chodníku pro chodce"</t>
  </si>
  <si>
    <t>R2</t>
  </si>
  <si>
    <t>Uvedení komunikací do původního stavu</t>
  </si>
  <si>
    <t>-479595384</t>
  </si>
  <si>
    <t>"Do položky jsou započítány náklady na uvedení přilehlého chodníku</t>
  </si>
  <si>
    <t>a komunikace do původního stavu"</t>
  </si>
</sst>
</file>

<file path=xl/styles.xml><?xml version="1.0" encoding="utf-8"?>
<styleSheet xmlns="http://schemas.openxmlformats.org/spreadsheetml/2006/main">
  <numFmts count="5">
    <numFmt numFmtId="164" formatCode="#,##0.00;-#,##0.00"/>
    <numFmt numFmtId="165" formatCode="0.00%;-0.00%"/>
    <numFmt numFmtId="166" formatCode="dd\.mm\.yyyy"/>
    <numFmt numFmtId="167" formatCode="#,##0.00000;-#,##0.00000"/>
    <numFmt numFmtId="168" formatCode="#,##0.000;-#,##0.000"/>
  </numFmts>
  <fonts count="3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49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10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4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165" fontId="11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11" fillId="0" borderId="5" xfId="0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164" fontId="9" fillId="3" borderId="9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17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18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4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22" xfId="0" applyFont="1" applyBorder="1" applyAlignment="1">
      <alignment horizontal="right" vertical="center"/>
    </xf>
    <xf numFmtId="164" fontId="19" fillId="0" borderId="23" xfId="0" applyFont="1" applyBorder="1" applyAlignment="1">
      <alignment horizontal="right" vertical="center"/>
    </xf>
    <xf numFmtId="167" fontId="19" fillId="0" borderId="23" xfId="0" applyFont="1" applyBorder="1" applyAlignment="1">
      <alignment horizontal="right" vertical="center"/>
    </xf>
    <xf numFmtId="164" fontId="19" fillId="0" borderId="24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0" fillId="3" borderId="26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64" fontId="21" fillId="0" borderId="23" xfId="0" applyFont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164" fontId="23" fillId="0" borderId="23" xfId="0" applyFont="1" applyBorder="1" applyAlignment="1">
      <alignment horizontal="right" vertical="center"/>
    </xf>
    <xf numFmtId="0" fontId="23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4" fillId="0" borderId="15" xfId="0" applyFont="1" applyBorder="1" applyAlignment="1">
      <alignment horizontal="right"/>
    </xf>
    <xf numFmtId="167" fontId="24" fillId="0" borderId="16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0" fontId="26" fillId="0" borderId="17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8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0" fillId="0" borderId="27" xfId="0" applyFont="1" applyBorder="1" applyAlignment="1">
      <alignment horizontal="center" vertical="center"/>
    </xf>
    <xf numFmtId="49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168" fontId="0" fillId="0" borderId="27" xfId="0" applyFont="1" applyBorder="1" applyAlignment="1">
      <alignment horizontal="right" vertical="center"/>
    </xf>
    <xf numFmtId="164" fontId="0" fillId="4" borderId="27" xfId="0" applyFont="1" applyFill="1" applyBorder="1" applyAlignment="1">
      <alignment horizontal="right" vertical="center"/>
    </xf>
    <xf numFmtId="164" fontId="0" fillId="0" borderId="27" xfId="0" applyFont="1" applyBorder="1" applyAlignment="1">
      <alignment horizontal="right" vertical="center"/>
    </xf>
    <xf numFmtId="0" fontId="11" fillId="4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18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30" fillId="0" borderId="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17" xfId="0" applyBorder="1" applyAlignment="1">
      <alignment horizontal="left" vertical="center"/>
    </xf>
    <xf numFmtId="0" fontId="30" fillId="0" borderId="18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17" xfId="0" applyBorder="1" applyAlignment="1">
      <alignment horizontal="left" vertical="center"/>
    </xf>
    <xf numFmtId="0" fontId="31" fillId="0" borderId="18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1" fillId="0" borderId="22" xfId="0" applyBorder="1" applyAlignment="1">
      <alignment horizontal="left" vertical="center"/>
    </xf>
    <xf numFmtId="0" fontId="31" fillId="0" borderId="23" xfId="0" applyBorder="1" applyAlignment="1">
      <alignment horizontal="left" vertical="center"/>
    </xf>
    <xf numFmtId="0" fontId="31" fillId="0" borderId="2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44:72" s="2" customFormat="1" ht="37.5" customHeight="1">
      <c r="AR2" s="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8" t="s">
        <v>7</v>
      </c>
      <c r="BT2" s="8" t="s">
        <v>8</v>
      </c>
    </row>
    <row r="3" spans="2:72" s="2" customFormat="1" ht="7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7</v>
      </c>
      <c r="BT3" s="8" t="s">
        <v>9</v>
      </c>
    </row>
    <row r="4" spans="2:71" s="2" customFormat="1" ht="37.5" customHeight="1">
      <c r="B4" s="12"/>
      <c r="D4" s="13" t="s">
        <v>10</v>
      </c>
      <c r="AQ4" s="14"/>
      <c r="AS4" s="15" t="s">
        <v>11</v>
      </c>
      <c r="BE4" s="16" t="s">
        <v>12</v>
      </c>
      <c r="BS4" s="8" t="s">
        <v>13</v>
      </c>
    </row>
    <row r="5" spans="2:71" s="2" customFormat="1" ht="15" customHeight="1">
      <c r="B5" s="12"/>
      <c r="D5" s="17" t="s">
        <v>14</v>
      </c>
      <c r="K5" s="1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4"/>
      <c r="BE5" s="19" t="s">
        <v>16</v>
      </c>
      <c r="BS5" s="8" t="s">
        <v>7</v>
      </c>
    </row>
    <row r="6" spans="2:71" s="2" customFormat="1" ht="37.5" customHeight="1">
      <c r="B6" s="12"/>
      <c r="D6" s="20" t="s">
        <v>17</v>
      </c>
      <c r="K6" s="2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4"/>
      <c r="BE6" s="1"/>
      <c r="BS6" s="8" t="s">
        <v>19</v>
      </c>
    </row>
    <row r="7" spans="2:71" s="2" customFormat="1" ht="15" customHeight="1">
      <c r="B7" s="12"/>
      <c r="D7" s="22" t="s">
        <v>20</v>
      </c>
      <c r="K7" s="18"/>
      <c r="AK7" s="22" t="s">
        <v>21</v>
      </c>
      <c r="AN7" s="18"/>
      <c r="AQ7" s="14"/>
      <c r="BE7" s="1"/>
      <c r="BS7" s="8" t="s">
        <v>22</v>
      </c>
    </row>
    <row r="8" spans="2:71" s="2" customFormat="1" ht="15" customHeight="1">
      <c r="B8" s="12"/>
      <c r="D8" s="22" t="s">
        <v>23</v>
      </c>
      <c r="K8" s="18" t="s">
        <v>24</v>
      </c>
      <c r="AK8" s="22" t="s">
        <v>25</v>
      </c>
      <c r="AN8" s="23" t="s">
        <v>26</v>
      </c>
      <c r="AQ8" s="14"/>
      <c r="BE8" s="1"/>
      <c r="BS8" s="8" t="s">
        <v>27</v>
      </c>
    </row>
    <row r="9" spans="2:71" s="2" customFormat="1" ht="15" customHeight="1">
      <c r="B9" s="12"/>
      <c r="AQ9" s="14"/>
      <c r="BE9" s="1"/>
      <c r="BS9" s="8" t="s">
        <v>28</v>
      </c>
    </row>
    <row r="10" spans="2:71" s="2" customFormat="1" ht="15" customHeight="1">
      <c r="B10" s="12"/>
      <c r="D10" s="22" t="s">
        <v>29</v>
      </c>
      <c r="AK10" s="22" t="s">
        <v>30</v>
      </c>
      <c r="AN10" s="18" t="s">
        <v>31</v>
      </c>
      <c r="AQ10" s="14"/>
      <c r="BE10" s="1"/>
      <c r="BS10" s="8" t="s">
        <v>19</v>
      </c>
    </row>
    <row r="11" spans="2:71" s="2" customFormat="1" ht="19.5" customHeight="1">
      <c r="B11" s="12"/>
      <c r="E11" s="18" t="s">
        <v>32</v>
      </c>
      <c r="AK11" s="22" t="s">
        <v>33</v>
      </c>
      <c r="AN11" s="18" t="s">
        <v>34</v>
      </c>
      <c r="AQ11" s="14"/>
      <c r="BE11" s="1"/>
      <c r="BS11" s="8" t="s">
        <v>19</v>
      </c>
    </row>
    <row r="12" spans="2:71" s="2" customFormat="1" ht="7.5" customHeight="1">
      <c r="B12" s="12"/>
      <c r="AQ12" s="14"/>
      <c r="BE12" s="1"/>
      <c r="BS12" s="8" t="s">
        <v>19</v>
      </c>
    </row>
    <row r="13" spans="2:71" s="2" customFormat="1" ht="15" customHeight="1">
      <c r="B13" s="12"/>
      <c r="D13" s="22" t="s">
        <v>35</v>
      </c>
      <c r="AK13" s="22" t="s">
        <v>30</v>
      </c>
      <c r="AN13" s="24" t="s">
        <v>36</v>
      </c>
      <c r="AQ13" s="14"/>
      <c r="BE13" s="1"/>
      <c r="BS13" s="8" t="s">
        <v>19</v>
      </c>
    </row>
    <row r="14" spans="2:71" s="2" customFormat="1" ht="15.75" customHeight="1">
      <c r="B14" s="12"/>
      <c r="E14" s="24" t="s">
        <v>36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2" t="s">
        <v>33</v>
      </c>
      <c r="AN14" s="24" t="s">
        <v>36</v>
      </c>
      <c r="AQ14" s="14"/>
      <c r="BE14" s="1"/>
      <c r="BS14" s="8" t="s">
        <v>19</v>
      </c>
    </row>
    <row r="15" spans="2:71" s="2" customFormat="1" ht="7.5" customHeight="1">
      <c r="B15" s="12"/>
      <c r="AQ15" s="14"/>
      <c r="BE15" s="1"/>
      <c r="BS15" s="8" t="s">
        <v>4</v>
      </c>
    </row>
    <row r="16" spans="2:71" s="2" customFormat="1" ht="15" customHeight="1">
      <c r="B16" s="12"/>
      <c r="D16" s="22" t="s">
        <v>37</v>
      </c>
      <c r="AK16" s="22" t="s">
        <v>30</v>
      </c>
      <c r="AN16" s="18"/>
      <c r="AQ16" s="14"/>
      <c r="BE16" s="1"/>
      <c r="BS16" s="8" t="s">
        <v>4</v>
      </c>
    </row>
    <row r="17" spans="2:71" s="2" customFormat="1" ht="19.5" customHeight="1">
      <c r="B17" s="12"/>
      <c r="E17" s="18" t="s">
        <v>38</v>
      </c>
      <c r="AK17" s="22" t="s">
        <v>33</v>
      </c>
      <c r="AN17" s="18"/>
      <c r="AQ17" s="14"/>
      <c r="BE17" s="1"/>
      <c r="BS17" s="8" t="s">
        <v>39</v>
      </c>
    </row>
    <row r="18" spans="2:71" s="2" customFormat="1" ht="7.5" customHeight="1">
      <c r="B18" s="12"/>
      <c r="AQ18" s="14"/>
      <c r="BE18" s="1"/>
      <c r="BS18" s="8" t="s">
        <v>7</v>
      </c>
    </row>
    <row r="19" spans="2:71" s="2" customFormat="1" ht="15" customHeight="1">
      <c r="B19" s="12"/>
      <c r="D19" s="22" t="s">
        <v>40</v>
      </c>
      <c r="AQ19" s="14"/>
      <c r="BE19" s="1"/>
      <c r="BS19" s="8" t="s">
        <v>7</v>
      </c>
    </row>
    <row r="20" spans="2:71" s="2" customFormat="1" ht="15.75" customHeight="1">
      <c r="B20" s="12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14"/>
      <c r="BE20" s="1"/>
      <c r="BS20" s="8" t="s">
        <v>4</v>
      </c>
    </row>
    <row r="21" spans="2:57" s="2" customFormat="1" ht="7.5" customHeight="1">
      <c r="B21" s="12"/>
      <c r="AQ21" s="14"/>
      <c r="BE21" s="1"/>
    </row>
    <row r="22" spans="2:57" s="2" customFormat="1" ht="7.5" customHeight="1">
      <c r="B22" s="1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Q22" s="14"/>
      <c r="BE22" s="1"/>
    </row>
    <row r="23" spans="2:57" s="8" customFormat="1" ht="27" customHeight="1">
      <c r="B23" s="27"/>
      <c r="D23" s="28" t="s">
        <v>41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>
        <f>ROUND($AG$51,2)</f>
        <v>0</v>
      </c>
      <c r="AL23" s="29"/>
      <c r="AM23" s="29"/>
      <c r="AN23" s="29"/>
      <c r="AO23" s="29"/>
      <c r="AQ23" s="31"/>
      <c r="BE23" s="8"/>
    </row>
    <row r="24" spans="2:57" s="8" customFormat="1" ht="7.5" customHeight="1">
      <c r="B24" s="27"/>
      <c r="AQ24" s="31"/>
      <c r="BE24" s="8"/>
    </row>
    <row r="25" spans="2:57" s="8" customFormat="1" ht="14.25" customHeight="1">
      <c r="B25" s="27"/>
      <c r="L25" s="32" t="s">
        <v>42</v>
      </c>
      <c r="M25" s="8"/>
      <c r="N25" s="8"/>
      <c r="O25" s="8"/>
      <c r="W25" s="32" t="s">
        <v>43</v>
      </c>
      <c r="X25" s="8"/>
      <c r="Y25" s="8"/>
      <c r="Z25" s="8"/>
      <c r="AA25" s="8"/>
      <c r="AB25" s="8"/>
      <c r="AC25" s="8"/>
      <c r="AD25" s="8"/>
      <c r="AE25" s="8"/>
      <c r="AK25" s="32" t="s">
        <v>44</v>
      </c>
      <c r="AL25" s="8"/>
      <c r="AM25" s="8"/>
      <c r="AN25" s="8"/>
      <c r="AO25" s="8"/>
      <c r="AQ25" s="31"/>
      <c r="BE25" s="8"/>
    </row>
    <row r="26" spans="2:57" s="8" customFormat="1" ht="15" customHeight="1">
      <c r="B26" s="33"/>
      <c r="D26" s="34" t="s">
        <v>45</v>
      </c>
      <c r="F26" s="34" t="s">
        <v>46</v>
      </c>
      <c r="L26" s="35">
        <v>0.21</v>
      </c>
      <c r="M26" s="36"/>
      <c r="N26" s="36"/>
      <c r="O26" s="36"/>
      <c r="W26" s="37">
        <f>ROUND($AZ$51,2)</f>
        <v>0</v>
      </c>
      <c r="X26" s="36"/>
      <c r="Y26" s="36"/>
      <c r="Z26" s="36"/>
      <c r="AA26" s="36"/>
      <c r="AB26" s="36"/>
      <c r="AC26" s="36"/>
      <c r="AD26" s="36"/>
      <c r="AE26" s="36"/>
      <c r="AK26" s="37">
        <f>ROUND($AV$51,2)</f>
        <v>0</v>
      </c>
      <c r="AL26" s="36"/>
      <c r="AM26" s="36"/>
      <c r="AN26" s="36"/>
      <c r="AO26" s="36"/>
      <c r="AQ26" s="38"/>
      <c r="BE26" s="36"/>
    </row>
    <row r="27" spans="2:57" s="8" customFormat="1" ht="15" customHeight="1">
      <c r="B27" s="33"/>
      <c r="F27" s="34" t="s">
        <v>47</v>
      </c>
      <c r="L27" s="35">
        <v>0.15</v>
      </c>
      <c r="M27" s="36"/>
      <c r="N27" s="36"/>
      <c r="O27" s="36"/>
      <c r="W27" s="37">
        <f>ROUND($BA$51,2)</f>
        <v>0</v>
      </c>
      <c r="X27" s="36"/>
      <c r="Y27" s="36"/>
      <c r="Z27" s="36"/>
      <c r="AA27" s="36"/>
      <c r="AB27" s="36"/>
      <c r="AC27" s="36"/>
      <c r="AD27" s="36"/>
      <c r="AE27" s="36"/>
      <c r="AK27" s="37">
        <f>ROUND($AW$51,2)</f>
        <v>0</v>
      </c>
      <c r="AL27" s="36"/>
      <c r="AM27" s="36"/>
      <c r="AN27" s="36"/>
      <c r="AO27" s="36"/>
      <c r="AQ27" s="38"/>
      <c r="BE27" s="36"/>
    </row>
    <row r="28" spans="2:57" s="8" customFormat="1" ht="15" customHeight="1" hidden="1">
      <c r="B28" s="33"/>
      <c r="F28" s="34" t="s">
        <v>48</v>
      </c>
      <c r="L28" s="35">
        <v>0.21</v>
      </c>
      <c r="M28" s="36"/>
      <c r="N28" s="36"/>
      <c r="O28" s="36"/>
      <c r="W28" s="37">
        <f>ROUND($BB$51,2)</f>
        <v>0</v>
      </c>
      <c r="X28" s="36"/>
      <c r="Y28" s="36"/>
      <c r="Z28" s="36"/>
      <c r="AA28" s="36"/>
      <c r="AB28" s="36"/>
      <c r="AC28" s="36"/>
      <c r="AD28" s="36"/>
      <c r="AE28" s="36"/>
      <c r="AK28" s="37">
        <v>0</v>
      </c>
      <c r="AL28" s="36"/>
      <c r="AM28" s="36"/>
      <c r="AN28" s="36"/>
      <c r="AO28" s="36"/>
      <c r="AQ28" s="38"/>
      <c r="BE28" s="36"/>
    </row>
    <row r="29" spans="2:57" s="8" customFormat="1" ht="15" customHeight="1" hidden="1">
      <c r="B29" s="33"/>
      <c r="F29" s="34" t="s">
        <v>49</v>
      </c>
      <c r="L29" s="35">
        <v>0.15</v>
      </c>
      <c r="M29" s="36"/>
      <c r="N29" s="36"/>
      <c r="O29" s="36"/>
      <c r="W29" s="37">
        <f>ROUND($BC$51,2)</f>
        <v>0</v>
      </c>
      <c r="X29" s="36"/>
      <c r="Y29" s="36"/>
      <c r="Z29" s="36"/>
      <c r="AA29" s="36"/>
      <c r="AB29" s="36"/>
      <c r="AC29" s="36"/>
      <c r="AD29" s="36"/>
      <c r="AE29" s="36"/>
      <c r="AK29" s="37">
        <v>0</v>
      </c>
      <c r="AL29" s="36"/>
      <c r="AM29" s="36"/>
      <c r="AN29" s="36"/>
      <c r="AO29" s="36"/>
      <c r="AQ29" s="38"/>
      <c r="BE29" s="36"/>
    </row>
    <row r="30" spans="2:57" s="8" customFormat="1" ht="15" customHeight="1" hidden="1">
      <c r="B30" s="33"/>
      <c r="F30" s="34" t="s">
        <v>50</v>
      </c>
      <c r="L30" s="35">
        <v>0</v>
      </c>
      <c r="M30" s="36"/>
      <c r="N30" s="36"/>
      <c r="O30" s="36"/>
      <c r="W30" s="37">
        <f>ROUND($BD$51,2)</f>
        <v>0</v>
      </c>
      <c r="X30" s="36"/>
      <c r="Y30" s="36"/>
      <c r="Z30" s="36"/>
      <c r="AA30" s="36"/>
      <c r="AB30" s="36"/>
      <c r="AC30" s="36"/>
      <c r="AD30" s="36"/>
      <c r="AE30" s="36"/>
      <c r="AK30" s="37">
        <v>0</v>
      </c>
      <c r="AL30" s="36"/>
      <c r="AM30" s="36"/>
      <c r="AN30" s="36"/>
      <c r="AO30" s="36"/>
      <c r="AQ30" s="38"/>
      <c r="BE30" s="36"/>
    </row>
    <row r="31" spans="2:57" s="8" customFormat="1" ht="7.5" customHeight="1">
      <c r="B31" s="27"/>
      <c r="AQ31" s="31"/>
      <c r="BE31" s="8"/>
    </row>
    <row r="32" spans="2:57" s="8" customFormat="1" ht="27" customHeight="1">
      <c r="B32" s="27"/>
      <c r="C32" s="39"/>
      <c r="D32" s="40" t="s">
        <v>51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52</v>
      </c>
      <c r="U32" s="41"/>
      <c r="V32" s="41"/>
      <c r="W32" s="41"/>
      <c r="X32" s="43" t="s">
        <v>53</v>
      </c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4">
        <f>ROUND(SUM($AK$23:$AK$30),2)</f>
        <v>0</v>
      </c>
      <c r="AL32" s="41"/>
      <c r="AM32" s="41"/>
      <c r="AN32" s="41"/>
      <c r="AO32" s="45"/>
      <c r="AP32" s="39"/>
      <c r="AQ32" s="46"/>
      <c r="BE32" s="8"/>
    </row>
    <row r="33" spans="2:43" s="8" customFormat="1" ht="7.5" customHeight="1">
      <c r="B33" s="27"/>
      <c r="AQ33" s="31"/>
    </row>
    <row r="34" spans="2:43" s="8" customFormat="1" ht="7.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8" customFormat="1" ht="7.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27"/>
    </row>
    <row r="39" spans="2:44" s="8" customFormat="1" ht="37.5" customHeight="1">
      <c r="B39" s="27"/>
      <c r="C39" s="13" t="s">
        <v>54</v>
      </c>
      <c r="AR39" s="27"/>
    </row>
    <row r="40" spans="2:44" s="8" customFormat="1" ht="7.5" customHeight="1">
      <c r="B40" s="27"/>
      <c r="AR40" s="27"/>
    </row>
    <row r="41" spans="2:44" s="18" customFormat="1" ht="15" customHeight="1">
      <c r="B41" s="52"/>
      <c r="C41" s="22" t="s">
        <v>14</v>
      </c>
      <c r="L41" s="18" t="str">
        <f>$K$5</f>
        <v>12345</v>
      </c>
      <c r="AR41" s="52"/>
    </row>
    <row r="42" spans="2:44" s="53" customFormat="1" ht="37.5" customHeight="1">
      <c r="B42" s="54"/>
      <c r="C42" s="53" t="s">
        <v>17</v>
      </c>
      <c r="L42" s="55" t="str">
        <f>$K$6</f>
        <v>Oprava opěrné zídky na ulici Chářovská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R42" s="54"/>
    </row>
    <row r="43" spans="2:44" s="8" customFormat="1" ht="7.5" customHeight="1">
      <c r="B43" s="27"/>
      <c r="AR43" s="27"/>
    </row>
    <row r="44" spans="2:44" s="8" customFormat="1" ht="15.75" customHeight="1">
      <c r="B44" s="27"/>
      <c r="C44" s="22" t="s">
        <v>23</v>
      </c>
      <c r="L44" s="56" t="str">
        <f>IF($K$8="","",$K$8)</f>
        <v>Krnov</v>
      </c>
      <c r="AI44" s="22" t="s">
        <v>25</v>
      </c>
      <c r="AM44" s="57">
        <f>IF($AN$8="","",$AN$8)</f>
        <v>0</v>
      </c>
      <c r="AN44" s="8"/>
      <c r="AR44" s="27"/>
    </row>
    <row r="45" spans="2:44" s="8" customFormat="1" ht="7.5" customHeight="1">
      <c r="B45" s="27"/>
      <c r="AR45" s="27"/>
    </row>
    <row r="46" spans="2:56" s="8" customFormat="1" ht="18.75" customHeight="1">
      <c r="B46" s="27"/>
      <c r="C46" s="22" t="s">
        <v>29</v>
      </c>
      <c r="L46" s="18" t="str">
        <f>IF($E$11="","",$E$11)</f>
        <v>Město Krnov</v>
      </c>
      <c r="AI46" s="22" t="s">
        <v>37</v>
      </c>
      <c r="AM46" s="18" t="str">
        <f>IF($E$17="","",$E$17)</f>
        <v> </v>
      </c>
      <c r="AN46" s="8"/>
      <c r="AO46" s="8"/>
      <c r="AP46" s="8"/>
      <c r="AR46" s="27"/>
      <c r="AS46" s="58" t="s">
        <v>55</v>
      </c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8" customFormat="1" ht="15.75" customHeight="1">
      <c r="B47" s="27"/>
      <c r="C47" s="22" t="s">
        <v>35</v>
      </c>
      <c r="L47" s="18">
        <f>IF($E$14="Vyplň údaj","",$E$14)</f>
        <v>0</v>
      </c>
      <c r="AR47" s="27"/>
      <c r="AS47" s="61"/>
      <c r="AT47" s="8"/>
      <c r="BD47" s="62"/>
    </row>
    <row r="48" spans="2:56" s="8" customFormat="1" ht="12" customHeight="1">
      <c r="B48" s="27"/>
      <c r="AR48" s="27"/>
      <c r="AS48" s="61"/>
      <c r="AT48" s="8"/>
      <c r="BD48" s="62"/>
    </row>
    <row r="49" spans="2:57" s="8" customFormat="1" ht="30" customHeight="1">
      <c r="B49" s="27"/>
      <c r="C49" s="63" t="s">
        <v>56</v>
      </c>
      <c r="D49" s="41"/>
      <c r="E49" s="41"/>
      <c r="F49" s="41"/>
      <c r="G49" s="41"/>
      <c r="H49" s="41"/>
      <c r="I49" s="64" t="s">
        <v>57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65" t="s">
        <v>58</v>
      </c>
      <c r="AH49" s="41"/>
      <c r="AI49" s="41"/>
      <c r="AJ49" s="41"/>
      <c r="AK49" s="41"/>
      <c r="AL49" s="41"/>
      <c r="AM49" s="41"/>
      <c r="AN49" s="64" t="s">
        <v>59</v>
      </c>
      <c r="AO49" s="41"/>
      <c r="AP49" s="41"/>
      <c r="AQ49" s="66" t="s">
        <v>60</v>
      </c>
      <c r="AR49" s="27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  <c r="BE49" s="70"/>
    </row>
    <row r="50" spans="2:56" s="8" customFormat="1" ht="12" customHeight="1">
      <c r="B50" s="27"/>
      <c r="AR50" s="27"/>
      <c r="AS50" s="71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53" customFormat="1" ht="33" customHeight="1">
      <c r="B51" s="54"/>
      <c r="C51" s="72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>
        <f>ROUND($AG$52,2)</f>
        <v>0</v>
      </c>
      <c r="AH51" s="72"/>
      <c r="AI51" s="72"/>
      <c r="AJ51" s="72"/>
      <c r="AK51" s="72"/>
      <c r="AL51" s="72"/>
      <c r="AM51" s="72"/>
      <c r="AN51" s="73">
        <f>ROUND(SUM($AG$51,$AT$51),2)</f>
        <v>0</v>
      </c>
      <c r="AO51" s="72"/>
      <c r="AP51" s="72"/>
      <c r="AQ51" s="74"/>
      <c r="AR51" s="54"/>
      <c r="AS51" s="75">
        <f>ROUND($AS$52,2)</f>
        <v>0</v>
      </c>
      <c r="AT51" s="76">
        <f>ROUND(SUM($AV$51:$AW$51),2)</f>
        <v>0</v>
      </c>
      <c r="AU51" s="77">
        <f>ROUND($AU$52,5)</f>
        <v>0</v>
      </c>
      <c r="AV51" s="76">
        <f>ROUND($AZ$51*$L$26,2)</f>
        <v>0</v>
      </c>
      <c r="AW51" s="76">
        <f>ROUND($BA$51*$L$27,2)</f>
        <v>0</v>
      </c>
      <c r="AX51" s="76">
        <f>ROUND($BB$51*$L$26,2)</f>
        <v>0</v>
      </c>
      <c r="AY51" s="76">
        <f>ROUND($BC$51*$L$27,2)</f>
        <v>0</v>
      </c>
      <c r="AZ51" s="76">
        <f>ROUND($AZ$52,2)</f>
        <v>0</v>
      </c>
      <c r="BA51" s="76">
        <f>ROUND($BA$52,2)</f>
        <v>0</v>
      </c>
      <c r="BB51" s="76">
        <f>ROUND($BB$52,2)</f>
        <v>0</v>
      </c>
      <c r="BC51" s="76">
        <f>ROUND($BC$52,2)</f>
        <v>0</v>
      </c>
      <c r="BD51" s="78">
        <f>ROUND($BD$52,2)</f>
        <v>0</v>
      </c>
      <c r="BS51" s="53" t="s">
        <v>74</v>
      </c>
      <c r="BT51" s="53" t="s">
        <v>75</v>
      </c>
      <c r="BV51" s="53" t="s">
        <v>76</v>
      </c>
      <c r="BW51" s="53" t="s">
        <v>5</v>
      </c>
      <c r="BX51" s="53" t="s">
        <v>77</v>
      </c>
      <c r="CL51" s="53"/>
    </row>
    <row r="52" spans="2:90" s="79" customFormat="1" ht="28.5" customHeight="1">
      <c r="B52" s="80"/>
      <c r="C52" s="81"/>
      <c r="D52" s="82" t="s">
        <v>15</v>
      </c>
      <c r="E52" s="81"/>
      <c r="F52" s="81"/>
      <c r="G52" s="81"/>
      <c r="H52" s="81"/>
      <c r="I52" s="81"/>
      <c r="J52" s="82" t="s">
        <v>18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3">
        <f>'12345 - Oprava opěrné zíd...'!$J$25</f>
        <v>0</v>
      </c>
      <c r="AH52" s="84"/>
      <c r="AI52" s="84"/>
      <c r="AJ52" s="84"/>
      <c r="AK52" s="84"/>
      <c r="AL52" s="84"/>
      <c r="AM52" s="84"/>
      <c r="AN52" s="83">
        <f>ROUND(SUM($AG$52,$AT$52),2)</f>
        <v>0</v>
      </c>
      <c r="AO52" s="84"/>
      <c r="AP52" s="84"/>
      <c r="AQ52" s="85" t="s">
        <v>78</v>
      </c>
      <c r="AR52" s="80"/>
      <c r="AS52" s="86">
        <v>0</v>
      </c>
      <c r="AT52" s="87">
        <f>ROUND(SUM($AV$52:$AW$52),2)</f>
        <v>0</v>
      </c>
      <c r="AU52" s="88">
        <f>'12345 - Oprava opěrné zíd...'!$P$76</f>
        <v>0</v>
      </c>
      <c r="AV52" s="87">
        <f>'12345 - Oprava opěrné zíd...'!$J$28</f>
        <v>0</v>
      </c>
      <c r="AW52" s="87">
        <f>'12345 - Oprava opěrné zíd...'!$J$29</f>
        <v>0</v>
      </c>
      <c r="AX52" s="87">
        <f>'12345 - Oprava opěrné zíd...'!$J$30</f>
        <v>0</v>
      </c>
      <c r="AY52" s="87">
        <f>'12345 - Oprava opěrné zíd...'!$J$31</f>
        <v>0</v>
      </c>
      <c r="AZ52" s="87">
        <f>'12345 - Oprava opěrné zíd...'!$F$28</f>
        <v>0</v>
      </c>
      <c r="BA52" s="87">
        <f>'12345 - Oprava opěrné zíd...'!$F$29</f>
        <v>0</v>
      </c>
      <c r="BB52" s="87">
        <f>'12345 - Oprava opěrné zíd...'!$F$30</f>
        <v>0</v>
      </c>
      <c r="BC52" s="87">
        <f>'12345 - Oprava opěrné zíd...'!$F$31</f>
        <v>0</v>
      </c>
      <c r="BD52" s="89">
        <f>'12345 - Oprava opěrné zíd...'!$F$32</f>
        <v>0</v>
      </c>
      <c r="BT52" s="79" t="s">
        <v>22</v>
      </c>
      <c r="BU52" s="79" t="s">
        <v>79</v>
      </c>
      <c r="BV52" s="79" t="s">
        <v>76</v>
      </c>
      <c r="BW52" s="79" t="s">
        <v>5</v>
      </c>
      <c r="BX52" s="79" t="s">
        <v>77</v>
      </c>
      <c r="CL52" s="79"/>
    </row>
    <row r="53" spans="2:44" s="8" customFormat="1" ht="30.75" customHeight="1">
      <c r="B53" s="27"/>
      <c r="AR53" s="27"/>
    </row>
    <row r="54" spans="2:44" s="8" customFormat="1" ht="7.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27"/>
    </row>
  </sheetData>
  <sheetProtection sheet="1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3"/>
      <c r="H1" s="5"/>
      <c r="I1" s="5"/>
      <c r="J1" s="5"/>
      <c r="K1" s="6" t="s">
        <v>80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56" s="2" customFormat="1" ht="37.5" customHeight="1">
      <c r="L2" s="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5</v>
      </c>
      <c r="AZ2" s="8" t="s">
        <v>81</v>
      </c>
      <c r="BA2" s="8" t="s">
        <v>38</v>
      </c>
      <c r="BB2" s="8" t="s">
        <v>38</v>
      </c>
      <c r="BC2" s="8" t="s">
        <v>82</v>
      </c>
      <c r="BD2" s="8" t="s">
        <v>83</v>
      </c>
    </row>
    <row r="3" spans="2:56" s="2" customFormat="1" ht="7.5" customHeight="1">
      <c r="B3" s="9"/>
      <c r="C3" s="10"/>
      <c r="D3" s="10"/>
      <c r="E3" s="10"/>
      <c r="F3" s="10"/>
      <c r="G3" s="10"/>
      <c r="H3" s="10"/>
      <c r="I3" s="10"/>
      <c r="J3" s="10"/>
      <c r="K3" s="11"/>
      <c r="AT3" s="2" t="s">
        <v>83</v>
      </c>
      <c r="AZ3" s="8" t="s">
        <v>84</v>
      </c>
      <c r="BA3" s="8" t="s">
        <v>38</v>
      </c>
      <c r="BB3" s="8" t="s">
        <v>38</v>
      </c>
      <c r="BC3" s="8" t="s">
        <v>85</v>
      </c>
      <c r="BD3" s="8" t="s">
        <v>83</v>
      </c>
    </row>
    <row r="4" spans="2:46" s="2" customFormat="1" ht="37.5" customHeight="1">
      <c r="B4" s="12"/>
      <c r="D4" s="13" t="s">
        <v>86</v>
      </c>
      <c r="K4" s="14"/>
      <c r="M4" s="15" t="s">
        <v>11</v>
      </c>
      <c r="AT4" s="2" t="s">
        <v>4</v>
      </c>
    </row>
    <row r="5" spans="2:11" s="2" customFormat="1" ht="7.5" customHeight="1">
      <c r="B5" s="12"/>
      <c r="K5" s="14"/>
    </row>
    <row r="6" spans="2:11" s="8" customFormat="1" ht="15.75" customHeight="1">
      <c r="B6" s="27"/>
      <c r="D6" s="22" t="s">
        <v>17</v>
      </c>
      <c r="K6" s="31"/>
    </row>
    <row r="7" spans="2:11" s="8" customFormat="1" ht="37.5" customHeight="1">
      <c r="B7" s="27"/>
      <c r="E7" s="55" t="s">
        <v>18</v>
      </c>
      <c r="F7" s="8"/>
      <c r="G7" s="8"/>
      <c r="H7" s="8"/>
      <c r="K7" s="31"/>
    </row>
    <row r="8" spans="2:11" s="8" customFormat="1" ht="14.25" customHeight="1">
      <c r="B8" s="27"/>
      <c r="K8" s="31"/>
    </row>
    <row r="9" spans="2:11" s="8" customFormat="1" ht="15" customHeight="1">
      <c r="B9" s="27"/>
      <c r="D9" s="22" t="s">
        <v>20</v>
      </c>
      <c r="F9" s="18"/>
      <c r="I9" s="22" t="s">
        <v>21</v>
      </c>
      <c r="J9" s="18"/>
      <c r="K9" s="31"/>
    </row>
    <row r="10" spans="2:11" s="8" customFormat="1" ht="15" customHeight="1">
      <c r="B10" s="27"/>
      <c r="D10" s="22" t="s">
        <v>23</v>
      </c>
      <c r="F10" s="18" t="s">
        <v>24</v>
      </c>
      <c r="I10" s="22" t="s">
        <v>25</v>
      </c>
      <c r="J10" s="57">
        <f>'Rekapitulace stavby'!$AN$8</f>
        <v>0</v>
      </c>
      <c r="K10" s="31"/>
    </row>
    <row r="11" spans="2:11" s="8" customFormat="1" ht="12" customHeight="1">
      <c r="B11" s="27"/>
      <c r="K11" s="31"/>
    </row>
    <row r="12" spans="2:11" s="8" customFormat="1" ht="15" customHeight="1">
      <c r="B12" s="27"/>
      <c r="D12" s="22" t="s">
        <v>29</v>
      </c>
      <c r="I12" s="22" t="s">
        <v>30</v>
      </c>
      <c r="J12" s="18" t="s">
        <v>31</v>
      </c>
      <c r="K12" s="31"/>
    </row>
    <row r="13" spans="2:11" s="8" customFormat="1" ht="18.75" customHeight="1">
      <c r="B13" s="27"/>
      <c r="E13" s="18" t="s">
        <v>32</v>
      </c>
      <c r="I13" s="22" t="s">
        <v>33</v>
      </c>
      <c r="J13" s="18" t="s">
        <v>34</v>
      </c>
      <c r="K13" s="31"/>
    </row>
    <row r="14" spans="2:11" s="8" customFormat="1" ht="7.5" customHeight="1">
      <c r="B14" s="27"/>
      <c r="K14" s="31"/>
    </row>
    <row r="15" spans="2:11" s="8" customFormat="1" ht="15" customHeight="1">
      <c r="B15" s="27"/>
      <c r="D15" s="22" t="s">
        <v>35</v>
      </c>
      <c r="I15" s="22" t="s">
        <v>30</v>
      </c>
      <c r="J15" s="18">
        <f>IF('Rekapitulace stavby'!$AN$13="Vyplň údaj","",IF('Rekapitulace stavby'!$AN$13="","",'Rekapitulace stavby'!$AN$13))</f>
        <v>0</v>
      </c>
      <c r="K15" s="31"/>
    </row>
    <row r="16" spans="2:11" s="8" customFormat="1" ht="18.75" customHeight="1">
      <c r="B16" s="27"/>
      <c r="E16" s="18">
        <f>IF('Rekapitulace stavby'!$E$14="Vyplň údaj","",IF('Rekapitulace stavby'!$E$14="","",'Rekapitulace stavby'!$E$14))</f>
        <v>0</v>
      </c>
      <c r="I16" s="22" t="s">
        <v>33</v>
      </c>
      <c r="J16" s="18">
        <f>IF('Rekapitulace stavby'!$AN$14="Vyplň údaj","",IF('Rekapitulace stavby'!$AN$14="","",'Rekapitulace stavby'!$AN$14))</f>
        <v>0</v>
      </c>
      <c r="K16" s="31"/>
    </row>
    <row r="17" spans="2:11" s="8" customFormat="1" ht="7.5" customHeight="1">
      <c r="B17" s="27"/>
      <c r="K17" s="31"/>
    </row>
    <row r="18" spans="2:11" s="8" customFormat="1" ht="15" customHeight="1">
      <c r="B18" s="27"/>
      <c r="D18" s="22" t="s">
        <v>37</v>
      </c>
      <c r="I18" s="22" t="s">
        <v>30</v>
      </c>
      <c r="J18" s="18">
        <f>IF('Rekapitulace stavby'!$AN$16="","",'Rekapitulace stavby'!$AN$16)</f>
        <v>0</v>
      </c>
      <c r="K18" s="31"/>
    </row>
    <row r="19" spans="2:11" s="8" customFormat="1" ht="18.75" customHeight="1">
      <c r="B19" s="27"/>
      <c r="E19" s="18" t="str">
        <f>IF('Rekapitulace stavby'!$E$17="","",'Rekapitulace stavby'!$E$17)</f>
        <v> </v>
      </c>
      <c r="I19" s="22" t="s">
        <v>33</v>
      </c>
      <c r="J19" s="18">
        <f>IF('Rekapitulace stavby'!$AN$17="","",'Rekapitulace stavby'!$AN$17)</f>
        <v>0</v>
      </c>
      <c r="K19" s="31"/>
    </row>
    <row r="20" spans="2:11" s="8" customFormat="1" ht="7.5" customHeight="1">
      <c r="B20" s="27"/>
      <c r="K20" s="31"/>
    </row>
    <row r="21" spans="2:11" s="8" customFormat="1" ht="15" customHeight="1">
      <c r="B21" s="27"/>
      <c r="D21" s="22" t="s">
        <v>40</v>
      </c>
      <c r="K21" s="31"/>
    </row>
    <row r="22" spans="2:11" s="90" customFormat="1" ht="15.75" customHeight="1">
      <c r="B22" s="91"/>
      <c r="E22" s="25"/>
      <c r="F22" s="90"/>
      <c r="G22" s="90"/>
      <c r="H22" s="90"/>
      <c r="K22" s="92"/>
    </row>
    <row r="23" spans="2:11" s="8" customFormat="1" ht="7.5" customHeight="1">
      <c r="B23" s="27"/>
      <c r="K23" s="31"/>
    </row>
    <row r="24" spans="2:11" s="8" customFormat="1" ht="7.5" customHeight="1">
      <c r="B24" s="27"/>
      <c r="D24" s="59"/>
      <c r="E24" s="59"/>
      <c r="F24" s="59"/>
      <c r="G24" s="59"/>
      <c r="H24" s="59"/>
      <c r="I24" s="59"/>
      <c r="J24" s="59"/>
      <c r="K24" s="93"/>
    </row>
    <row r="25" spans="2:11" s="8" customFormat="1" ht="26.25" customHeight="1">
      <c r="B25" s="27"/>
      <c r="D25" s="94" t="s">
        <v>41</v>
      </c>
      <c r="J25" s="73">
        <f>ROUND($J$76,2)</f>
        <v>0</v>
      </c>
      <c r="K25" s="31"/>
    </row>
    <row r="26" spans="2:11" s="8" customFormat="1" ht="7.5" customHeight="1">
      <c r="B26" s="27"/>
      <c r="D26" s="59"/>
      <c r="E26" s="59"/>
      <c r="F26" s="59"/>
      <c r="G26" s="59"/>
      <c r="H26" s="59"/>
      <c r="I26" s="59"/>
      <c r="J26" s="59"/>
      <c r="K26" s="93"/>
    </row>
    <row r="27" spans="2:11" s="8" customFormat="1" ht="15" customHeight="1">
      <c r="B27" s="27"/>
      <c r="F27" s="32" t="s">
        <v>43</v>
      </c>
      <c r="I27" s="32" t="s">
        <v>42</v>
      </c>
      <c r="J27" s="32" t="s">
        <v>44</v>
      </c>
      <c r="K27" s="31"/>
    </row>
    <row r="28" spans="2:11" s="8" customFormat="1" ht="15" customHeight="1">
      <c r="B28" s="27"/>
      <c r="D28" s="36" t="s">
        <v>45</v>
      </c>
      <c r="E28" s="36" t="s">
        <v>46</v>
      </c>
      <c r="F28" s="95">
        <f>ROUND(SUM($BE$76:$BE$148),2)</f>
        <v>0</v>
      </c>
      <c r="I28" s="96">
        <v>0.21</v>
      </c>
      <c r="J28" s="95">
        <f>ROUND(SUM($BE$76:$BE$148)*$I$28,2)</f>
        <v>0</v>
      </c>
      <c r="K28" s="31"/>
    </row>
    <row r="29" spans="2:11" s="8" customFormat="1" ht="15" customHeight="1">
      <c r="B29" s="27"/>
      <c r="E29" s="36" t="s">
        <v>47</v>
      </c>
      <c r="F29" s="95">
        <f>ROUND(SUM($BF$76:$BF$148),2)</f>
        <v>0</v>
      </c>
      <c r="I29" s="96">
        <v>0.15</v>
      </c>
      <c r="J29" s="95">
        <f>ROUND(SUM($BF$76:$BF$148)*$I$29,2)</f>
        <v>0</v>
      </c>
      <c r="K29" s="31"/>
    </row>
    <row r="30" spans="2:11" s="8" customFormat="1" ht="15" customHeight="1" hidden="1">
      <c r="B30" s="27"/>
      <c r="E30" s="36" t="s">
        <v>48</v>
      </c>
      <c r="F30" s="95">
        <f>ROUND(SUM($BG$76:$BG$148),2)</f>
        <v>0</v>
      </c>
      <c r="I30" s="96">
        <v>0.21</v>
      </c>
      <c r="J30" s="95">
        <v>0</v>
      </c>
      <c r="K30" s="31"/>
    </row>
    <row r="31" spans="2:11" s="8" customFormat="1" ht="15" customHeight="1" hidden="1">
      <c r="B31" s="27"/>
      <c r="E31" s="36" t="s">
        <v>49</v>
      </c>
      <c r="F31" s="95">
        <f>ROUND(SUM($BH$76:$BH$148),2)</f>
        <v>0</v>
      </c>
      <c r="I31" s="96">
        <v>0.15</v>
      </c>
      <c r="J31" s="95">
        <v>0</v>
      </c>
      <c r="K31" s="31"/>
    </row>
    <row r="32" spans="2:11" s="8" customFormat="1" ht="15" customHeight="1" hidden="1">
      <c r="B32" s="27"/>
      <c r="E32" s="36" t="s">
        <v>50</v>
      </c>
      <c r="F32" s="95">
        <f>ROUND(SUM($BI$76:$BI$148),2)</f>
        <v>0</v>
      </c>
      <c r="I32" s="96">
        <v>0</v>
      </c>
      <c r="J32" s="95">
        <v>0</v>
      </c>
      <c r="K32" s="31"/>
    </row>
    <row r="33" spans="2:11" s="8" customFormat="1" ht="7.5" customHeight="1">
      <c r="B33" s="27"/>
      <c r="K33" s="31"/>
    </row>
    <row r="34" spans="2:11" s="8" customFormat="1" ht="26.25" customHeight="1">
      <c r="B34" s="27"/>
      <c r="C34" s="39"/>
      <c r="D34" s="40" t="s">
        <v>51</v>
      </c>
      <c r="E34" s="41"/>
      <c r="F34" s="41"/>
      <c r="G34" s="97" t="s">
        <v>52</v>
      </c>
      <c r="H34" s="42" t="s">
        <v>53</v>
      </c>
      <c r="I34" s="41"/>
      <c r="J34" s="44">
        <f>ROUND(SUM($J$25:$J$32),2)</f>
        <v>0</v>
      </c>
      <c r="K34" s="98"/>
    </row>
    <row r="35" spans="2:11" s="8" customFormat="1" ht="15" customHeight="1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9" spans="2:11" s="8" customFormat="1" ht="7.5" customHeight="1">
      <c r="B39" s="50"/>
      <c r="C39" s="51"/>
      <c r="D39" s="51"/>
      <c r="E39" s="51"/>
      <c r="F39" s="51"/>
      <c r="G39" s="51"/>
      <c r="H39" s="51"/>
      <c r="I39" s="51"/>
      <c r="J39" s="51"/>
      <c r="K39" s="99"/>
    </row>
    <row r="40" spans="2:11" s="8" customFormat="1" ht="37.5" customHeight="1">
      <c r="B40" s="27"/>
      <c r="C40" s="13" t="s">
        <v>87</v>
      </c>
      <c r="K40" s="31"/>
    </row>
    <row r="41" spans="2:11" s="8" customFormat="1" ht="7.5" customHeight="1">
      <c r="B41" s="27"/>
      <c r="K41" s="31"/>
    </row>
    <row r="42" spans="2:11" s="8" customFormat="1" ht="15" customHeight="1">
      <c r="B42" s="27"/>
      <c r="C42" s="22" t="s">
        <v>17</v>
      </c>
      <c r="K42" s="31"/>
    </row>
    <row r="43" spans="2:11" s="8" customFormat="1" ht="19.5" customHeight="1">
      <c r="B43" s="27"/>
      <c r="E43" s="55" t="str">
        <f>$E$7</f>
        <v>Oprava opěrné zídky na ulici Chářovská</v>
      </c>
      <c r="F43" s="8"/>
      <c r="G43" s="8"/>
      <c r="H43" s="8"/>
      <c r="K43" s="31"/>
    </row>
    <row r="44" spans="2:11" s="8" customFormat="1" ht="7.5" customHeight="1">
      <c r="B44" s="27"/>
      <c r="K44" s="31"/>
    </row>
    <row r="45" spans="2:11" s="8" customFormat="1" ht="18.75" customHeight="1">
      <c r="B45" s="27"/>
      <c r="C45" s="22" t="s">
        <v>23</v>
      </c>
      <c r="F45" s="18" t="str">
        <f>$F$10</f>
        <v>Krnov</v>
      </c>
      <c r="I45" s="22" t="s">
        <v>25</v>
      </c>
      <c r="J45" s="57">
        <f>IF($J$10="","",$J$10)</f>
        <v>0</v>
      </c>
      <c r="K45" s="31"/>
    </row>
    <row r="46" spans="2:11" s="8" customFormat="1" ht="7.5" customHeight="1">
      <c r="B46" s="27"/>
      <c r="K46" s="31"/>
    </row>
    <row r="47" spans="2:11" s="8" customFormat="1" ht="15.75" customHeight="1">
      <c r="B47" s="27"/>
      <c r="C47" s="22" t="s">
        <v>29</v>
      </c>
      <c r="F47" s="18" t="str">
        <f>$E$13</f>
        <v>Město Krnov</v>
      </c>
      <c r="I47" s="22" t="s">
        <v>37</v>
      </c>
      <c r="J47" s="18" t="str">
        <f>$E$19</f>
        <v> </v>
      </c>
      <c r="K47" s="31"/>
    </row>
    <row r="48" spans="2:11" s="8" customFormat="1" ht="15" customHeight="1">
      <c r="B48" s="27"/>
      <c r="C48" s="22" t="s">
        <v>35</v>
      </c>
      <c r="F48" s="18">
        <f>IF($E$16="","",$E$16)</f>
        <v>0</v>
      </c>
      <c r="K48" s="31"/>
    </row>
    <row r="49" spans="2:11" s="8" customFormat="1" ht="11.25" customHeight="1">
      <c r="B49" s="27"/>
      <c r="K49" s="31"/>
    </row>
    <row r="50" spans="2:11" s="8" customFormat="1" ht="30" customHeight="1">
      <c r="B50" s="27"/>
      <c r="C50" s="100" t="s">
        <v>88</v>
      </c>
      <c r="D50" s="39"/>
      <c r="E50" s="39"/>
      <c r="F50" s="39"/>
      <c r="G50" s="39"/>
      <c r="H50" s="39"/>
      <c r="I50" s="39"/>
      <c r="J50" s="101" t="s">
        <v>89</v>
      </c>
      <c r="K50" s="46"/>
    </row>
    <row r="51" spans="2:11" s="8" customFormat="1" ht="11.25" customHeight="1">
      <c r="B51" s="27"/>
      <c r="K51" s="31"/>
    </row>
    <row r="52" spans="2:47" s="8" customFormat="1" ht="30" customHeight="1">
      <c r="B52" s="27"/>
      <c r="C52" s="72" t="s">
        <v>90</v>
      </c>
      <c r="J52" s="73">
        <f>ROUND($J$76,2)</f>
        <v>0</v>
      </c>
      <c r="K52" s="31"/>
      <c r="AU52" s="8" t="s">
        <v>91</v>
      </c>
    </row>
    <row r="53" spans="2:11" s="102" customFormat="1" ht="25.5" customHeight="1">
      <c r="B53" s="103"/>
      <c r="D53" s="104" t="s">
        <v>92</v>
      </c>
      <c r="E53" s="104"/>
      <c r="F53" s="104"/>
      <c r="G53" s="104"/>
      <c r="H53" s="104"/>
      <c r="I53" s="104"/>
      <c r="J53" s="105">
        <f>ROUND($J$77,2)</f>
        <v>0</v>
      </c>
      <c r="K53" s="106"/>
    </row>
    <row r="54" spans="2:11" s="107" customFormat="1" ht="21" customHeight="1">
      <c r="B54" s="108"/>
      <c r="D54" s="109" t="s">
        <v>93</v>
      </c>
      <c r="E54" s="109"/>
      <c r="F54" s="109"/>
      <c r="G54" s="109"/>
      <c r="H54" s="109"/>
      <c r="I54" s="109"/>
      <c r="J54" s="110">
        <f>ROUND($J$78,2)</f>
        <v>0</v>
      </c>
      <c r="K54" s="111"/>
    </row>
    <row r="55" spans="2:11" s="107" customFormat="1" ht="21" customHeight="1">
      <c r="B55" s="108"/>
      <c r="D55" s="109" t="s">
        <v>94</v>
      </c>
      <c r="E55" s="109"/>
      <c r="F55" s="109"/>
      <c r="G55" s="109"/>
      <c r="H55" s="109"/>
      <c r="I55" s="109"/>
      <c r="J55" s="110">
        <f>ROUND($J$98,2)</f>
        <v>0</v>
      </c>
      <c r="K55" s="111"/>
    </row>
    <row r="56" spans="2:11" s="107" customFormat="1" ht="21" customHeight="1">
      <c r="B56" s="108"/>
      <c r="D56" s="109" t="s">
        <v>95</v>
      </c>
      <c r="E56" s="109"/>
      <c r="F56" s="109"/>
      <c r="G56" s="109"/>
      <c r="H56" s="109"/>
      <c r="I56" s="109"/>
      <c r="J56" s="110">
        <f>ROUND($J$119,2)</f>
        <v>0</v>
      </c>
      <c r="K56" s="111"/>
    </row>
    <row r="57" spans="2:11" s="107" customFormat="1" ht="21" customHeight="1">
      <c r="B57" s="108"/>
      <c r="D57" s="109" t="s">
        <v>96</v>
      </c>
      <c r="E57" s="109"/>
      <c r="F57" s="109"/>
      <c r="G57" s="109"/>
      <c r="H57" s="109"/>
      <c r="I57" s="109"/>
      <c r="J57" s="110">
        <f>ROUND($J$125,2)</f>
        <v>0</v>
      </c>
      <c r="K57" s="111"/>
    </row>
    <row r="58" spans="2:11" s="107" customFormat="1" ht="21" customHeight="1">
      <c r="B58" s="108"/>
      <c r="D58" s="109" t="s">
        <v>97</v>
      </c>
      <c r="E58" s="109"/>
      <c r="F58" s="109"/>
      <c r="G58" s="109"/>
      <c r="H58" s="109"/>
      <c r="I58" s="109"/>
      <c r="J58" s="110">
        <f>ROUND($J$136,2)</f>
        <v>0</v>
      </c>
      <c r="K58" s="111"/>
    </row>
    <row r="59" spans="2:11" s="8" customFormat="1" ht="22.5" customHeight="1">
      <c r="B59" s="27"/>
      <c r="K59" s="31"/>
    </row>
    <row r="60" spans="2:11" s="8" customFormat="1" ht="7.5" customHeight="1">
      <c r="B60" s="47"/>
      <c r="C60" s="48"/>
      <c r="D60" s="48"/>
      <c r="E60" s="48"/>
      <c r="F60" s="48"/>
      <c r="G60" s="48"/>
      <c r="H60" s="48"/>
      <c r="I60" s="48"/>
      <c r="J60" s="48"/>
      <c r="K60" s="49"/>
    </row>
    <row r="64" spans="2:12" s="8" customFormat="1" ht="7.5" customHeight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27"/>
    </row>
    <row r="65" spans="2:12" s="8" customFormat="1" ht="37.5" customHeight="1">
      <c r="B65" s="27"/>
      <c r="C65" s="13" t="s">
        <v>98</v>
      </c>
      <c r="L65" s="27"/>
    </row>
    <row r="66" spans="2:12" s="8" customFormat="1" ht="7.5" customHeight="1">
      <c r="B66" s="27"/>
      <c r="L66" s="27"/>
    </row>
    <row r="67" spans="2:12" s="8" customFormat="1" ht="15" customHeight="1">
      <c r="B67" s="27"/>
      <c r="C67" s="22" t="s">
        <v>17</v>
      </c>
      <c r="L67" s="27"/>
    </row>
    <row r="68" spans="2:12" s="8" customFormat="1" ht="19.5" customHeight="1">
      <c r="B68" s="27"/>
      <c r="E68" s="55" t="str">
        <f>$E$7</f>
        <v>Oprava opěrné zídky na ulici Chářovská</v>
      </c>
      <c r="F68" s="8"/>
      <c r="G68" s="8"/>
      <c r="H68" s="8"/>
      <c r="L68" s="27"/>
    </row>
    <row r="69" spans="2:12" s="8" customFormat="1" ht="7.5" customHeight="1">
      <c r="B69" s="27"/>
      <c r="L69" s="27"/>
    </row>
    <row r="70" spans="2:12" s="8" customFormat="1" ht="18.75" customHeight="1">
      <c r="B70" s="27"/>
      <c r="C70" s="22" t="s">
        <v>23</v>
      </c>
      <c r="F70" s="18" t="str">
        <f>$F$10</f>
        <v>Krnov</v>
      </c>
      <c r="I70" s="22" t="s">
        <v>25</v>
      </c>
      <c r="J70" s="57">
        <f>IF($J$10="","",$J$10)</f>
        <v>0</v>
      </c>
      <c r="L70" s="27"/>
    </row>
    <row r="71" spans="2:12" s="8" customFormat="1" ht="7.5" customHeight="1">
      <c r="B71" s="27"/>
      <c r="L71" s="27"/>
    </row>
    <row r="72" spans="2:12" s="8" customFormat="1" ht="15.75" customHeight="1">
      <c r="B72" s="27"/>
      <c r="C72" s="22" t="s">
        <v>29</v>
      </c>
      <c r="F72" s="18" t="str">
        <f>$E$13</f>
        <v>Město Krnov</v>
      </c>
      <c r="I72" s="22" t="s">
        <v>37</v>
      </c>
      <c r="J72" s="18" t="str">
        <f>$E$19</f>
        <v> </v>
      </c>
      <c r="L72" s="27"/>
    </row>
    <row r="73" spans="2:12" s="8" customFormat="1" ht="15" customHeight="1">
      <c r="B73" s="27"/>
      <c r="C73" s="22" t="s">
        <v>35</v>
      </c>
      <c r="F73" s="18">
        <f>IF($E$16="","",$E$16)</f>
        <v>0</v>
      </c>
      <c r="L73" s="27"/>
    </row>
    <row r="74" spans="2:12" s="8" customFormat="1" ht="11.25" customHeight="1">
      <c r="B74" s="27"/>
      <c r="L74" s="27"/>
    </row>
    <row r="75" spans="2:20" s="112" customFormat="1" ht="30" customHeight="1">
      <c r="B75" s="113"/>
      <c r="C75" s="114" t="s">
        <v>99</v>
      </c>
      <c r="D75" s="115" t="s">
        <v>60</v>
      </c>
      <c r="E75" s="115" t="s">
        <v>56</v>
      </c>
      <c r="F75" s="115" t="s">
        <v>100</v>
      </c>
      <c r="G75" s="115" t="s">
        <v>101</v>
      </c>
      <c r="H75" s="115" t="s">
        <v>102</v>
      </c>
      <c r="I75" s="115" t="s">
        <v>103</v>
      </c>
      <c r="J75" s="115" t="s">
        <v>104</v>
      </c>
      <c r="K75" s="116" t="s">
        <v>105</v>
      </c>
      <c r="L75" s="113"/>
      <c r="M75" s="67" t="s">
        <v>106</v>
      </c>
      <c r="N75" s="68" t="s">
        <v>45</v>
      </c>
      <c r="O75" s="68" t="s">
        <v>107</v>
      </c>
      <c r="P75" s="68" t="s">
        <v>108</v>
      </c>
      <c r="Q75" s="68" t="s">
        <v>109</v>
      </c>
      <c r="R75" s="68" t="s">
        <v>110</v>
      </c>
      <c r="S75" s="68" t="s">
        <v>111</v>
      </c>
      <c r="T75" s="69" t="s">
        <v>112</v>
      </c>
    </row>
    <row r="76" spans="2:63" s="8" customFormat="1" ht="30" customHeight="1">
      <c r="B76" s="27"/>
      <c r="C76" s="72" t="s">
        <v>90</v>
      </c>
      <c r="J76" s="117">
        <f>$BK$76</f>
        <v>0</v>
      </c>
      <c r="L76" s="27"/>
      <c r="M76" s="71"/>
      <c r="N76" s="59"/>
      <c r="O76" s="59"/>
      <c r="P76" s="118">
        <f>$P$77</f>
        <v>0</v>
      </c>
      <c r="Q76" s="59"/>
      <c r="R76" s="118">
        <f>$R$77</f>
        <v>25.890166819999997</v>
      </c>
      <c r="S76" s="59"/>
      <c r="T76" s="119">
        <f>$T$77</f>
        <v>24.84</v>
      </c>
      <c r="AT76" s="8" t="s">
        <v>74</v>
      </c>
      <c r="AU76" s="8" t="s">
        <v>91</v>
      </c>
      <c r="BK76" s="120">
        <f>$BK$77</f>
        <v>0</v>
      </c>
    </row>
    <row r="77" spans="2:63" s="121" customFormat="1" ht="37.5" customHeight="1">
      <c r="B77" s="122"/>
      <c r="D77" s="123" t="s">
        <v>74</v>
      </c>
      <c r="E77" s="124" t="s">
        <v>113</v>
      </c>
      <c r="F77" s="124" t="s">
        <v>114</v>
      </c>
      <c r="J77" s="125">
        <f>$BK$77</f>
        <v>0</v>
      </c>
      <c r="L77" s="122"/>
      <c r="M77" s="126"/>
      <c r="P77" s="127">
        <f>$P$78+$P$98+$P$119+$P$125+$P$136</f>
        <v>0</v>
      </c>
      <c r="R77" s="127">
        <f>$R$78+$R$98+$R$119+$R$125+$R$136</f>
        <v>25.890166819999997</v>
      </c>
      <c r="T77" s="128">
        <f>$T$78+$T$98+$T$119+$T$125+$T$136</f>
        <v>24.84</v>
      </c>
      <c r="AR77" s="123" t="s">
        <v>22</v>
      </c>
      <c r="AT77" s="123" t="s">
        <v>74</v>
      </c>
      <c r="AU77" s="123" t="s">
        <v>75</v>
      </c>
      <c r="AY77" s="123" t="s">
        <v>115</v>
      </c>
      <c r="BK77" s="129">
        <f>$BK$78+$BK$98+$BK$119+$BK$125+$BK$136</f>
        <v>0</v>
      </c>
    </row>
    <row r="78" spans="2:63" s="121" customFormat="1" ht="21" customHeight="1">
      <c r="B78" s="122"/>
      <c r="D78" s="123" t="s">
        <v>74</v>
      </c>
      <c r="E78" s="130" t="s">
        <v>22</v>
      </c>
      <c r="F78" s="130" t="s">
        <v>116</v>
      </c>
      <c r="J78" s="131">
        <f>$BK$78</f>
        <v>0</v>
      </c>
      <c r="L78" s="122"/>
      <c r="M78" s="126"/>
      <c r="P78" s="127">
        <f>SUM($P$79:$P$97)</f>
        <v>0</v>
      </c>
      <c r="R78" s="127">
        <f>SUM($R$79:$R$97)</f>
        <v>0.02415</v>
      </c>
      <c r="T78" s="128">
        <f>SUM($T$79:$T$97)</f>
        <v>0</v>
      </c>
      <c r="AR78" s="123" t="s">
        <v>22</v>
      </c>
      <c r="AT78" s="123" t="s">
        <v>74</v>
      </c>
      <c r="AU78" s="123" t="s">
        <v>22</v>
      </c>
      <c r="AY78" s="123" t="s">
        <v>115</v>
      </c>
      <c r="BK78" s="129">
        <f>SUM($BK$79:$BK$97)</f>
        <v>0</v>
      </c>
    </row>
    <row r="79" spans="2:65" s="8" customFormat="1" ht="15.75" customHeight="1">
      <c r="B79" s="27"/>
      <c r="C79" s="132" t="s">
        <v>22</v>
      </c>
      <c r="D79" s="132" t="s">
        <v>117</v>
      </c>
      <c r="E79" s="133" t="s">
        <v>118</v>
      </c>
      <c r="F79" s="134" t="s">
        <v>119</v>
      </c>
      <c r="G79" s="135" t="s">
        <v>120</v>
      </c>
      <c r="H79" s="136">
        <v>6.6</v>
      </c>
      <c r="I79" s="137"/>
      <c r="J79" s="138">
        <f>ROUND($I$79*$H$79,2)</f>
        <v>0</v>
      </c>
      <c r="K79" s="134" t="s">
        <v>121</v>
      </c>
      <c r="L79" s="27"/>
      <c r="M79" s="139"/>
      <c r="N79" s="140" t="s">
        <v>46</v>
      </c>
      <c r="Q79" s="141">
        <v>0</v>
      </c>
      <c r="R79" s="141">
        <f>$Q$79*$H$79</f>
        <v>0</v>
      </c>
      <c r="S79" s="141">
        <v>0</v>
      </c>
      <c r="T79" s="142">
        <f>$S$79*$H$79</f>
        <v>0</v>
      </c>
      <c r="AR79" s="90" t="s">
        <v>122</v>
      </c>
      <c r="AT79" s="90" t="s">
        <v>117</v>
      </c>
      <c r="AU79" s="90" t="s">
        <v>83</v>
      </c>
      <c r="AY79" s="8" t="s">
        <v>115</v>
      </c>
      <c r="BE79" s="143">
        <f>IF($N$79="základní",$J$79,0)</f>
        <v>0</v>
      </c>
      <c r="BF79" s="143">
        <f>IF($N$79="snížená",$J$79,0)</f>
        <v>0</v>
      </c>
      <c r="BG79" s="143">
        <f>IF($N$79="zákl. přenesená",$J$79,0)</f>
        <v>0</v>
      </c>
      <c r="BH79" s="143">
        <f>IF($N$79="sníž. přenesená",$J$79,0)</f>
        <v>0</v>
      </c>
      <c r="BI79" s="143">
        <f>IF($N$79="nulová",$J$79,0)</f>
        <v>0</v>
      </c>
      <c r="BJ79" s="90" t="s">
        <v>22</v>
      </c>
      <c r="BK79" s="143">
        <f>ROUND($I$79*$H$79,2)</f>
        <v>0</v>
      </c>
      <c r="BL79" s="90" t="s">
        <v>122</v>
      </c>
      <c r="BM79" s="90" t="s">
        <v>123</v>
      </c>
    </row>
    <row r="80" spans="2:47" s="8" customFormat="1" ht="27" customHeight="1">
      <c r="B80" s="27"/>
      <c r="D80" s="144" t="s">
        <v>124</v>
      </c>
      <c r="F80" s="145" t="s">
        <v>125</v>
      </c>
      <c r="L80" s="27"/>
      <c r="M80" s="61"/>
      <c r="T80" s="62"/>
      <c r="AT80" s="8" t="s">
        <v>124</v>
      </c>
      <c r="AU80" s="8" t="s">
        <v>83</v>
      </c>
    </row>
    <row r="81" spans="2:47" s="8" customFormat="1" ht="84.75" customHeight="1">
      <c r="B81" s="27"/>
      <c r="D81" s="146" t="s">
        <v>126</v>
      </c>
      <c r="F81" s="147" t="s">
        <v>127</v>
      </c>
      <c r="L81" s="27"/>
      <c r="M81" s="61"/>
      <c r="T81" s="62"/>
      <c r="AT81" s="8" t="s">
        <v>126</v>
      </c>
      <c r="AU81" s="8" t="s">
        <v>83</v>
      </c>
    </row>
    <row r="82" spans="2:51" s="8" customFormat="1" ht="15.75" customHeight="1">
      <c r="B82" s="148"/>
      <c r="D82" s="146" t="s">
        <v>128</v>
      </c>
      <c r="E82" s="149"/>
      <c r="F82" s="150" t="s">
        <v>129</v>
      </c>
      <c r="H82" s="149"/>
      <c r="L82" s="148"/>
      <c r="M82" s="151"/>
      <c r="T82" s="152"/>
      <c r="AT82" s="149" t="s">
        <v>128</v>
      </c>
      <c r="AU82" s="149" t="s">
        <v>83</v>
      </c>
      <c r="AV82" s="153" t="s">
        <v>22</v>
      </c>
      <c r="AW82" s="153" t="s">
        <v>91</v>
      </c>
      <c r="AX82" s="153" t="s">
        <v>75</v>
      </c>
      <c r="AY82" s="149" t="s">
        <v>115</v>
      </c>
    </row>
    <row r="83" spans="2:51" s="8" customFormat="1" ht="15.75" customHeight="1">
      <c r="B83" s="154"/>
      <c r="D83" s="146" t="s">
        <v>128</v>
      </c>
      <c r="E83" s="155"/>
      <c r="F83" s="156" t="s">
        <v>130</v>
      </c>
      <c r="H83" s="157">
        <v>6.6</v>
      </c>
      <c r="L83" s="154"/>
      <c r="M83" s="158"/>
      <c r="T83" s="159"/>
      <c r="AT83" s="155" t="s">
        <v>128</v>
      </c>
      <c r="AU83" s="155" t="s">
        <v>83</v>
      </c>
      <c r="AV83" s="160" t="s">
        <v>83</v>
      </c>
      <c r="AW83" s="160" t="s">
        <v>91</v>
      </c>
      <c r="AX83" s="160" t="s">
        <v>22</v>
      </c>
      <c r="AY83" s="155" t="s">
        <v>115</v>
      </c>
    </row>
    <row r="84" spans="2:65" s="8" customFormat="1" ht="15.75" customHeight="1">
      <c r="B84" s="27"/>
      <c r="C84" s="132" t="s">
        <v>83</v>
      </c>
      <c r="D84" s="132" t="s">
        <v>117</v>
      </c>
      <c r="E84" s="133" t="s">
        <v>131</v>
      </c>
      <c r="F84" s="134" t="s">
        <v>132</v>
      </c>
      <c r="G84" s="135" t="s">
        <v>133</v>
      </c>
      <c r="H84" s="136">
        <v>34.5</v>
      </c>
      <c r="I84" s="137"/>
      <c r="J84" s="138">
        <f>ROUND($I$84*$H$84,2)</f>
        <v>0</v>
      </c>
      <c r="K84" s="134" t="s">
        <v>121</v>
      </c>
      <c r="L84" s="27"/>
      <c r="M84" s="139"/>
      <c r="N84" s="140" t="s">
        <v>46</v>
      </c>
      <c r="Q84" s="141">
        <v>0.0007</v>
      </c>
      <c r="R84" s="141">
        <f>$Q$84*$H$84</f>
        <v>0.02415</v>
      </c>
      <c r="S84" s="141">
        <v>0</v>
      </c>
      <c r="T84" s="142">
        <f>$S$84*$H$84</f>
        <v>0</v>
      </c>
      <c r="AR84" s="90" t="s">
        <v>122</v>
      </c>
      <c r="AT84" s="90" t="s">
        <v>117</v>
      </c>
      <c r="AU84" s="90" t="s">
        <v>83</v>
      </c>
      <c r="AY84" s="8" t="s">
        <v>115</v>
      </c>
      <c r="BE84" s="143">
        <f>IF($N$84="základní",$J$84,0)</f>
        <v>0</v>
      </c>
      <c r="BF84" s="143">
        <f>IF($N$84="snížená",$J$84,0)</f>
        <v>0</v>
      </c>
      <c r="BG84" s="143">
        <f>IF($N$84="zákl. přenesená",$J$84,0)</f>
        <v>0</v>
      </c>
      <c r="BH84" s="143">
        <f>IF($N$84="sníž. přenesená",$J$84,0)</f>
        <v>0</v>
      </c>
      <c r="BI84" s="143">
        <f>IF($N$84="nulová",$J$84,0)</f>
        <v>0</v>
      </c>
      <c r="BJ84" s="90" t="s">
        <v>22</v>
      </c>
      <c r="BK84" s="143">
        <f>ROUND($I$84*$H$84,2)</f>
        <v>0</v>
      </c>
      <c r="BL84" s="90" t="s">
        <v>122</v>
      </c>
      <c r="BM84" s="90" t="s">
        <v>134</v>
      </c>
    </row>
    <row r="85" spans="2:47" s="8" customFormat="1" ht="16.5" customHeight="1">
      <c r="B85" s="27"/>
      <c r="D85" s="144" t="s">
        <v>124</v>
      </c>
      <c r="F85" s="145" t="s">
        <v>135</v>
      </c>
      <c r="L85" s="27"/>
      <c r="M85" s="61"/>
      <c r="T85" s="62"/>
      <c r="AT85" s="8" t="s">
        <v>124</v>
      </c>
      <c r="AU85" s="8" t="s">
        <v>83</v>
      </c>
    </row>
    <row r="86" spans="2:47" s="8" customFormat="1" ht="71.25" customHeight="1">
      <c r="B86" s="27"/>
      <c r="D86" s="146" t="s">
        <v>126</v>
      </c>
      <c r="F86" s="147" t="s">
        <v>136</v>
      </c>
      <c r="L86" s="27"/>
      <c r="M86" s="61"/>
      <c r="T86" s="62"/>
      <c r="AT86" s="8" t="s">
        <v>126</v>
      </c>
      <c r="AU86" s="8" t="s">
        <v>83</v>
      </c>
    </row>
    <row r="87" spans="2:51" s="8" customFormat="1" ht="15.75" customHeight="1">
      <c r="B87" s="148"/>
      <c r="D87" s="146" t="s">
        <v>128</v>
      </c>
      <c r="E87" s="149"/>
      <c r="F87" s="150" t="s">
        <v>137</v>
      </c>
      <c r="H87" s="149"/>
      <c r="L87" s="148"/>
      <c r="M87" s="151"/>
      <c r="T87" s="152"/>
      <c r="AT87" s="149" t="s">
        <v>128</v>
      </c>
      <c r="AU87" s="149" t="s">
        <v>83</v>
      </c>
      <c r="AV87" s="153" t="s">
        <v>22</v>
      </c>
      <c r="AW87" s="153" t="s">
        <v>91</v>
      </c>
      <c r="AX87" s="153" t="s">
        <v>75</v>
      </c>
      <c r="AY87" s="149" t="s">
        <v>115</v>
      </c>
    </row>
    <row r="88" spans="2:51" s="8" customFormat="1" ht="15.75" customHeight="1">
      <c r="B88" s="148"/>
      <c r="D88" s="146" t="s">
        <v>128</v>
      </c>
      <c r="E88" s="149"/>
      <c r="F88" s="150" t="s">
        <v>138</v>
      </c>
      <c r="H88" s="149"/>
      <c r="L88" s="148"/>
      <c r="M88" s="151"/>
      <c r="T88" s="152"/>
      <c r="AT88" s="149" t="s">
        <v>128</v>
      </c>
      <c r="AU88" s="149" t="s">
        <v>83</v>
      </c>
      <c r="AV88" s="153" t="s">
        <v>22</v>
      </c>
      <c r="AW88" s="153" t="s">
        <v>91</v>
      </c>
      <c r="AX88" s="153" t="s">
        <v>75</v>
      </c>
      <c r="AY88" s="149" t="s">
        <v>115</v>
      </c>
    </row>
    <row r="89" spans="2:51" s="8" customFormat="1" ht="15.75" customHeight="1">
      <c r="B89" s="154"/>
      <c r="D89" s="146" t="s">
        <v>128</v>
      </c>
      <c r="E89" s="155"/>
      <c r="F89" s="156" t="s">
        <v>139</v>
      </c>
      <c r="H89" s="157">
        <v>34.5</v>
      </c>
      <c r="L89" s="154"/>
      <c r="M89" s="158"/>
      <c r="T89" s="159"/>
      <c r="AT89" s="155" t="s">
        <v>128</v>
      </c>
      <c r="AU89" s="155" t="s">
        <v>83</v>
      </c>
      <c r="AV89" s="160" t="s">
        <v>83</v>
      </c>
      <c r="AW89" s="160" t="s">
        <v>91</v>
      </c>
      <c r="AX89" s="160" t="s">
        <v>22</v>
      </c>
      <c r="AY89" s="155" t="s">
        <v>115</v>
      </c>
    </row>
    <row r="90" spans="2:65" s="8" customFormat="1" ht="15.75" customHeight="1">
      <c r="B90" s="27"/>
      <c r="C90" s="132" t="s">
        <v>140</v>
      </c>
      <c r="D90" s="132" t="s">
        <v>117</v>
      </c>
      <c r="E90" s="133" t="s">
        <v>141</v>
      </c>
      <c r="F90" s="134" t="s">
        <v>142</v>
      </c>
      <c r="G90" s="135" t="s">
        <v>133</v>
      </c>
      <c r="H90" s="136">
        <v>34.5</v>
      </c>
      <c r="I90" s="137"/>
      <c r="J90" s="138">
        <f>ROUND($I$90*$H$90,2)</f>
        <v>0</v>
      </c>
      <c r="K90" s="134" t="s">
        <v>121</v>
      </c>
      <c r="L90" s="27"/>
      <c r="M90" s="139"/>
      <c r="N90" s="140" t="s">
        <v>46</v>
      </c>
      <c r="Q90" s="141">
        <v>0</v>
      </c>
      <c r="R90" s="141">
        <f>$Q$90*$H$90</f>
        <v>0</v>
      </c>
      <c r="S90" s="141">
        <v>0</v>
      </c>
      <c r="T90" s="142">
        <f>$S$90*$H$90</f>
        <v>0</v>
      </c>
      <c r="AR90" s="90" t="s">
        <v>122</v>
      </c>
      <c r="AT90" s="90" t="s">
        <v>117</v>
      </c>
      <c r="AU90" s="90" t="s">
        <v>83</v>
      </c>
      <c r="AY90" s="8" t="s">
        <v>115</v>
      </c>
      <c r="BE90" s="143">
        <f>IF($N$90="základní",$J$90,0)</f>
        <v>0</v>
      </c>
      <c r="BF90" s="143">
        <f>IF($N$90="snížená",$J$90,0)</f>
        <v>0</v>
      </c>
      <c r="BG90" s="143">
        <f>IF($N$90="zákl. přenesená",$J$90,0)</f>
        <v>0</v>
      </c>
      <c r="BH90" s="143">
        <f>IF($N$90="sníž. přenesená",$J$90,0)</f>
        <v>0</v>
      </c>
      <c r="BI90" s="143">
        <f>IF($N$90="nulová",$J$90,0)</f>
        <v>0</v>
      </c>
      <c r="BJ90" s="90" t="s">
        <v>22</v>
      </c>
      <c r="BK90" s="143">
        <f>ROUND($I$90*$H$90,2)</f>
        <v>0</v>
      </c>
      <c r="BL90" s="90" t="s">
        <v>122</v>
      </c>
      <c r="BM90" s="90" t="s">
        <v>143</v>
      </c>
    </row>
    <row r="91" spans="2:47" s="8" customFormat="1" ht="16.5" customHeight="1">
      <c r="B91" s="27"/>
      <c r="D91" s="144" t="s">
        <v>124</v>
      </c>
      <c r="F91" s="145" t="s">
        <v>144</v>
      </c>
      <c r="L91" s="27"/>
      <c r="M91" s="61"/>
      <c r="T91" s="62"/>
      <c r="AT91" s="8" t="s">
        <v>124</v>
      </c>
      <c r="AU91" s="8" t="s">
        <v>83</v>
      </c>
    </row>
    <row r="92" spans="2:51" s="8" customFormat="1" ht="15.75" customHeight="1">
      <c r="B92" s="154"/>
      <c r="D92" s="146" t="s">
        <v>128</v>
      </c>
      <c r="E92" s="155"/>
      <c r="F92" s="156" t="s">
        <v>139</v>
      </c>
      <c r="H92" s="157">
        <v>34.5</v>
      </c>
      <c r="L92" s="154"/>
      <c r="M92" s="158"/>
      <c r="T92" s="159"/>
      <c r="AT92" s="155" t="s">
        <v>128</v>
      </c>
      <c r="AU92" s="155" t="s">
        <v>83</v>
      </c>
      <c r="AV92" s="160" t="s">
        <v>83</v>
      </c>
      <c r="AW92" s="160" t="s">
        <v>91</v>
      </c>
      <c r="AX92" s="160" t="s">
        <v>22</v>
      </c>
      <c r="AY92" s="155" t="s">
        <v>115</v>
      </c>
    </row>
    <row r="93" spans="2:65" s="8" customFormat="1" ht="15.75" customHeight="1">
      <c r="B93" s="27"/>
      <c r="C93" s="132" t="s">
        <v>122</v>
      </c>
      <c r="D93" s="132" t="s">
        <v>117</v>
      </c>
      <c r="E93" s="133" t="s">
        <v>145</v>
      </c>
      <c r="F93" s="134" t="s">
        <v>146</v>
      </c>
      <c r="G93" s="135" t="s">
        <v>120</v>
      </c>
      <c r="H93" s="136">
        <v>6.6</v>
      </c>
      <c r="I93" s="137"/>
      <c r="J93" s="138">
        <f>ROUND($I$93*$H$93,2)</f>
        <v>0</v>
      </c>
      <c r="K93" s="134" t="s">
        <v>121</v>
      </c>
      <c r="L93" s="27"/>
      <c r="M93" s="139"/>
      <c r="N93" s="140" t="s">
        <v>46</v>
      </c>
      <c r="Q93" s="141">
        <v>0</v>
      </c>
      <c r="R93" s="141">
        <f>$Q$93*$H$93</f>
        <v>0</v>
      </c>
      <c r="S93" s="141">
        <v>0</v>
      </c>
      <c r="T93" s="142">
        <f>$S$93*$H$93</f>
        <v>0</v>
      </c>
      <c r="AR93" s="90" t="s">
        <v>122</v>
      </c>
      <c r="AT93" s="90" t="s">
        <v>117</v>
      </c>
      <c r="AU93" s="90" t="s">
        <v>83</v>
      </c>
      <c r="AY93" s="8" t="s">
        <v>115</v>
      </c>
      <c r="BE93" s="143">
        <f>IF($N$93="základní",$J$93,0)</f>
        <v>0</v>
      </c>
      <c r="BF93" s="143">
        <f>IF($N$93="snížená",$J$93,0)</f>
        <v>0</v>
      </c>
      <c r="BG93" s="143">
        <f>IF($N$93="zákl. přenesená",$J$93,0)</f>
        <v>0</v>
      </c>
      <c r="BH93" s="143">
        <f>IF($N$93="sníž. přenesená",$J$93,0)</f>
        <v>0</v>
      </c>
      <c r="BI93" s="143">
        <f>IF($N$93="nulová",$J$93,0)</f>
        <v>0</v>
      </c>
      <c r="BJ93" s="90" t="s">
        <v>22</v>
      </c>
      <c r="BK93" s="143">
        <f>ROUND($I$93*$H$93,2)</f>
        <v>0</v>
      </c>
      <c r="BL93" s="90" t="s">
        <v>122</v>
      </c>
      <c r="BM93" s="90" t="s">
        <v>147</v>
      </c>
    </row>
    <row r="94" spans="2:47" s="8" customFormat="1" ht="27" customHeight="1">
      <c r="B94" s="27"/>
      <c r="D94" s="144" t="s">
        <v>124</v>
      </c>
      <c r="F94" s="145" t="s">
        <v>148</v>
      </c>
      <c r="L94" s="27"/>
      <c r="M94" s="61"/>
      <c r="T94" s="62"/>
      <c r="AT94" s="8" t="s">
        <v>124</v>
      </c>
      <c r="AU94" s="8" t="s">
        <v>83</v>
      </c>
    </row>
    <row r="95" spans="2:47" s="8" customFormat="1" ht="219.75" customHeight="1">
      <c r="B95" s="27"/>
      <c r="D95" s="146" t="s">
        <v>126</v>
      </c>
      <c r="F95" s="147" t="s">
        <v>149</v>
      </c>
      <c r="L95" s="27"/>
      <c r="M95" s="61"/>
      <c r="T95" s="62"/>
      <c r="AT95" s="8" t="s">
        <v>126</v>
      </c>
      <c r="AU95" s="8" t="s">
        <v>83</v>
      </c>
    </row>
    <row r="96" spans="2:51" s="8" customFormat="1" ht="15.75" customHeight="1">
      <c r="B96" s="148"/>
      <c r="D96" s="146" t="s">
        <v>128</v>
      </c>
      <c r="E96" s="149"/>
      <c r="F96" s="150" t="s">
        <v>150</v>
      </c>
      <c r="H96" s="149"/>
      <c r="L96" s="148"/>
      <c r="M96" s="151"/>
      <c r="T96" s="152"/>
      <c r="AT96" s="149" t="s">
        <v>128</v>
      </c>
      <c r="AU96" s="149" t="s">
        <v>83</v>
      </c>
      <c r="AV96" s="153" t="s">
        <v>22</v>
      </c>
      <c r="AW96" s="153" t="s">
        <v>91</v>
      </c>
      <c r="AX96" s="153" t="s">
        <v>75</v>
      </c>
      <c r="AY96" s="149" t="s">
        <v>115</v>
      </c>
    </row>
    <row r="97" spans="2:51" s="8" customFormat="1" ht="15.75" customHeight="1">
      <c r="B97" s="154"/>
      <c r="D97" s="146" t="s">
        <v>128</v>
      </c>
      <c r="E97" s="155"/>
      <c r="F97" s="156" t="s">
        <v>130</v>
      </c>
      <c r="H97" s="157">
        <v>6.6</v>
      </c>
      <c r="L97" s="154"/>
      <c r="M97" s="158"/>
      <c r="T97" s="159"/>
      <c r="AT97" s="155" t="s">
        <v>128</v>
      </c>
      <c r="AU97" s="155" t="s">
        <v>83</v>
      </c>
      <c r="AV97" s="160" t="s">
        <v>83</v>
      </c>
      <c r="AW97" s="160" t="s">
        <v>91</v>
      </c>
      <c r="AX97" s="160" t="s">
        <v>22</v>
      </c>
      <c r="AY97" s="155" t="s">
        <v>115</v>
      </c>
    </row>
    <row r="98" spans="2:63" s="121" customFormat="1" ht="30.75" customHeight="1">
      <c r="B98" s="122"/>
      <c r="D98" s="123" t="s">
        <v>74</v>
      </c>
      <c r="E98" s="130" t="s">
        <v>140</v>
      </c>
      <c r="F98" s="130" t="s">
        <v>151</v>
      </c>
      <c r="J98" s="131">
        <f>$BK$98</f>
        <v>0</v>
      </c>
      <c r="L98" s="122"/>
      <c r="M98" s="126"/>
      <c r="P98" s="127">
        <f>SUM($P$99:$P$118)</f>
        <v>0</v>
      </c>
      <c r="R98" s="127">
        <f>SUM($R$99:$R$118)</f>
        <v>25.86601682</v>
      </c>
      <c r="T98" s="128">
        <f>SUM($T$99:$T$118)</f>
        <v>0</v>
      </c>
      <c r="AR98" s="123" t="s">
        <v>22</v>
      </c>
      <c r="AT98" s="123" t="s">
        <v>74</v>
      </c>
      <c r="AU98" s="123" t="s">
        <v>22</v>
      </c>
      <c r="AY98" s="123" t="s">
        <v>115</v>
      </c>
      <c r="BK98" s="129">
        <f>SUM($BK$99:$BK$118)</f>
        <v>0</v>
      </c>
    </row>
    <row r="99" spans="2:65" s="8" customFormat="1" ht="15.75" customHeight="1">
      <c r="B99" s="27"/>
      <c r="C99" s="132" t="s">
        <v>152</v>
      </c>
      <c r="D99" s="132" t="s">
        <v>117</v>
      </c>
      <c r="E99" s="133" t="s">
        <v>153</v>
      </c>
      <c r="F99" s="134" t="s">
        <v>154</v>
      </c>
      <c r="G99" s="135" t="s">
        <v>120</v>
      </c>
      <c r="H99" s="136">
        <v>10.35</v>
      </c>
      <c r="I99" s="137"/>
      <c r="J99" s="138">
        <f>ROUND($I$99*$H$99,2)</f>
        <v>0</v>
      </c>
      <c r="K99" s="134" t="s">
        <v>121</v>
      </c>
      <c r="L99" s="27"/>
      <c r="M99" s="139"/>
      <c r="N99" s="140" t="s">
        <v>46</v>
      </c>
      <c r="Q99" s="141">
        <v>2.45329</v>
      </c>
      <c r="R99" s="141">
        <f>$Q$99*$H$99</f>
        <v>25.3915515</v>
      </c>
      <c r="S99" s="141">
        <v>0</v>
      </c>
      <c r="T99" s="142">
        <f>$S$99*$H$99</f>
        <v>0</v>
      </c>
      <c r="AR99" s="90" t="s">
        <v>122</v>
      </c>
      <c r="AT99" s="90" t="s">
        <v>117</v>
      </c>
      <c r="AU99" s="90" t="s">
        <v>83</v>
      </c>
      <c r="AY99" s="8" t="s">
        <v>115</v>
      </c>
      <c r="BE99" s="143">
        <f>IF($N$99="základní",$J$99,0)</f>
        <v>0</v>
      </c>
      <c r="BF99" s="143">
        <f>IF($N$99="snížená",$J$99,0)</f>
        <v>0</v>
      </c>
      <c r="BG99" s="143">
        <f>IF($N$99="zákl. přenesená",$J$99,0)</f>
        <v>0</v>
      </c>
      <c r="BH99" s="143">
        <f>IF($N$99="sníž. přenesená",$J$99,0)</f>
        <v>0</v>
      </c>
      <c r="BI99" s="143">
        <f>IF($N$99="nulová",$J$99,0)</f>
        <v>0</v>
      </c>
      <c r="BJ99" s="90" t="s">
        <v>22</v>
      </c>
      <c r="BK99" s="143">
        <f>ROUND($I$99*$H$99,2)</f>
        <v>0</v>
      </c>
      <c r="BL99" s="90" t="s">
        <v>122</v>
      </c>
      <c r="BM99" s="90" t="s">
        <v>155</v>
      </c>
    </row>
    <row r="100" spans="2:47" s="8" customFormat="1" ht="16.5" customHeight="1">
      <c r="B100" s="27"/>
      <c r="D100" s="144" t="s">
        <v>124</v>
      </c>
      <c r="F100" s="145" t="s">
        <v>156</v>
      </c>
      <c r="L100" s="27"/>
      <c r="M100" s="61"/>
      <c r="T100" s="62"/>
      <c r="AT100" s="8" t="s">
        <v>124</v>
      </c>
      <c r="AU100" s="8" t="s">
        <v>83</v>
      </c>
    </row>
    <row r="101" spans="2:47" s="8" customFormat="1" ht="30.75" customHeight="1">
      <c r="B101" s="27"/>
      <c r="D101" s="146" t="s">
        <v>126</v>
      </c>
      <c r="F101" s="147" t="s">
        <v>157</v>
      </c>
      <c r="L101" s="27"/>
      <c r="M101" s="61"/>
      <c r="T101" s="62"/>
      <c r="AT101" s="8" t="s">
        <v>126</v>
      </c>
      <c r="AU101" s="8" t="s">
        <v>83</v>
      </c>
    </row>
    <row r="102" spans="2:51" s="8" customFormat="1" ht="15.75" customHeight="1">
      <c r="B102" s="148"/>
      <c r="D102" s="146" t="s">
        <v>128</v>
      </c>
      <c r="E102" s="149"/>
      <c r="F102" s="150" t="s">
        <v>158</v>
      </c>
      <c r="H102" s="149"/>
      <c r="L102" s="148"/>
      <c r="M102" s="151"/>
      <c r="T102" s="152"/>
      <c r="AT102" s="149" t="s">
        <v>128</v>
      </c>
      <c r="AU102" s="149" t="s">
        <v>83</v>
      </c>
      <c r="AV102" s="153" t="s">
        <v>22</v>
      </c>
      <c r="AW102" s="153" t="s">
        <v>91</v>
      </c>
      <c r="AX102" s="153" t="s">
        <v>75</v>
      </c>
      <c r="AY102" s="149" t="s">
        <v>115</v>
      </c>
    </row>
    <row r="103" spans="2:51" s="8" customFormat="1" ht="15.75" customHeight="1">
      <c r="B103" s="154"/>
      <c r="D103" s="146" t="s">
        <v>128</v>
      </c>
      <c r="E103" s="155"/>
      <c r="F103" s="156" t="s">
        <v>159</v>
      </c>
      <c r="H103" s="157">
        <v>10.35</v>
      </c>
      <c r="L103" s="154"/>
      <c r="M103" s="158"/>
      <c r="T103" s="159"/>
      <c r="AT103" s="155" t="s">
        <v>128</v>
      </c>
      <c r="AU103" s="155" t="s">
        <v>83</v>
      </c>
      <c r="AV103" s="160" t="s">
        <v>83</v>
      </c>
      <c r="AW103" s="160" t="s">
        <v>91</v>
      </c>
      <c r="AX103" s="160" t="s">
        <v>22</v>
      </c>
      <c r="AY103" s="155" t="s">
        <v>115</v>
      </c>
    </row>
    <row r="104" spans="2:65" s="8" customFormat="1" ht="15.75" customHeight="1">
      <c r="B104" s="27"/>
      <c r="C104" s="132" t="s">
        <v>160</v>
      </c>
      <c r="D104" s="132" t="s">
        <v>117</v>
      </c>
      <c r="E104" s="133" t="s">
        <v>161</v>
      </c>
      <c r="F104" s="134" t="s">
        <v>162</v>
      </c>
      <c r="G104" s="135" t="s">
        <v>133</v>
      </c>
      <c r="H104" s="136">
        <v>69.84</v>
      </c>
      <c r="I104" s="137"/>
      <c r="J104" s="138">
        <f>ROUND($I$104*$H$104,2)</f>
        <v>0</v>
      </c>
      <c r="K104" s="134" t="s">
        <v>121</v>
      </c>
      <c r="L104" s="27"/>
      <c r="M104" s="139"/>
      <c r="N104" s="140" t="s">
        <v>46</v>
      </c>
      <c r="Q104" s="141">
        <v>0.00251</v>
      </c>
      <c r="R104" s="141">
        <f>$Q$104*$H$104</f>
        <v>0.17529840000000002</v>
      </c>
      <c r="S104" s="141">
        <v>0</v>
      </c>
      <c r="T104" s="142">
        <f>$S$104*$H$104</f>
        <v>0</v>
      </c>
      <c r="AR104" s="90" t="s">
        <v>122</v>
      </c>
      <c r="AT104" s="90" t="s">
        <v>117</v>
      </c>
      <c r="AU104" s="90" t="s">
        <v>83</v>
      </c>
      <c r="AY104" s="8" t="s">
        <v>115</v>
      </c>
      <c r="BE104" s="143">
        <f>IF($N$104="základní",$J$104,0)</f>
        <v>0</v>
      </c>
      <c r="BF104" s="143">
        <f>IF($N$104="snížená",$J$104,0)</f>
        <v>0</v>
      </c>
      <c r="BG104" s="143">
        <f>IF($N$104="zákl. přenesená",$J$104,0)</f>
        <v>0</v>
      </c>
      <c r="BH104" s="143">
        <f>IF($N$104="sníž. přenesená",$J$104,0)</f>
        <v>0</v>
      </c>
      <c r="BI104" s="143">
        <f>IF($N$104="nulová",$J$104,0)</f>
        <v>0</v>
      </c>
      <c r="BJ104" s="90" t="s">
        <v>22</v>
      </c>
      <c r="BK104" s="143">
        <f>ROUND($I$104*$H$104,2)</f>
        <v>0</v>
      </c>
      <c r="BL104" s="90" t="s">
        <v>122</v>
      </c>
      <c r="BM104" s="90" t="s">
        <v>163</v>
      </c>
    </row>
    <row r="105" spans="2:47" s="8" customFormat="1" ht="16.5" customHeight="1">
      <c r="B105" s="27"/>
      <c r="D105" s="144" t="s">
        <v>124</v>
      </c>
      <c r="F105" s="145" t="s">
        <v>164</v>
      </c>
      <c r="L105" s="27"/>
      <c r="M105" s="61"/>
      <c r="T105" s="62"/>
      <c r="AT105" s="8" t="s">
        <v>124</v>
      </c>
      <c r="AU105" s="8" t="s">
        <v>83</v>
      </c>
    </row>
    <row r="106" spans="2:47" s="8" customFormat="1" ht="44.25" customHeight="1">
      <c r="B106" s="27"/>
      <c r="D106" s="146" t="s">
        <v>126</v>
      </c>
      <c r="F106" s="147" t="s">
        <v>165</v>
      </c>
      <c r="L106" s="27"/>
      <c r="M106" s="61"/>
      <c r="T106" s="62"/>
      <c r="AT106" s="8" t="s">
        <v>126</v>
      </c>
      <c r="AU106" s="8" t="s">
        <v>83</v>
      </c>
    </row>
    <row r="107" spans="2:51" s="8" customFormat="1" ht="15.75" customHeight="1">
      <c r="B107" s="148"/>
      <c r="D107" s="146" t="s">
        <v>128</v>
      </c>
      <c r="E107" s="149"/>
      <c r="F107" s="150" t="s">
        <v>166</v>
      </c>
      <c r="H107" s="149"/>
      <c r="L107" s="148"/>
      <c r="M107" s="151"/>
      <c r="T107" s="152"/>
      <c r="AT107" s="149" t="s">
        <v>128</v>
      </c>
      <c r="AU107" s="149" t="s">
        <v>83</v>
      </c>
      <c r="AV107" s="153" t="s">
        <v>22</v>
      </c>
      <c r="AW107" s="153" t="s">
        <v>91</v>
      </c>
      <c r="AX107" s="153" t="s">
        <v>75</v>
      </c>
      <c r="AY107" s="149" t="s">
        <v>115</v>
      </c>
    </row>
    <row r="108" spans="2:51" s="8" customFormat="1" ht="15.75" customHeight="1">
      <c r="B108" s="154"/>
      <c r="D108" s="146" t="s">
        <v>128</v>
      </c>
      <c r="E108" s="155"/>
      <c r="F108" s="156" t="s">
        <v>167</v>
      </c>
      <c r="H108" s="157">
        <v>69.84</v>
      </c>
      <c r="L108" s="154"/>
      <c r="M108" s="158"/>
      <c r="T108" s="159"/>
      <c r="AT108" s="155" t="s">
        <v>128</v>
      </c>
      <c r="AU108" s="155" t="s">
        <v>83</v>
      </c>
      <c r="AV108" s="160" t="s">
        <v>83</v>
      </c>
      <c r="AW108" s="160" t="s">
        <v>91</v>
      </c>
      <c r="AX108" s="160" t="s">
        <v>22</v>
      </c>
      <c r="AY108" s="155" t="s">
        <v>115</v>
      </c>
    </row>
    <row r="109" spans="2:65" s="8" customFormat="1" ht="15.75" customHeight="1">
      <c r="B109" s="27"/>
      <c r="C109" s="132" t="s">
        <v>168</v>
      </c>
      <c r="D109" s="132" t="s">
        <v>117</v>
      </c>
      <c r="E109" s="133" t="s">
        <v>169</v>
      </c>
      <c r="F109" s="134" t="s">
        <v>170</v>
      </c>
      <c r="G109" s="135" t="s">
        <v>133</v>
      </c>
      <c r="H109" s="136">
        <v>69.84</v>
      </c>
      <c r="I109" s="137"/>
      <c r="J109" s="138">
        <f>ROUND($I$109*$H$109,2)</f>
        <v>0</v>
      </c>
      <c r="K109" s="134" t="s">
        <v>121</v>
      </c>
      <c r="L109" s="27"/>
      <c r="M109" s="139"/>
      <c r="N109" s="140" t="s">
        <v>46</v>
      </c>
      <c r="Q109" s="141">
        <v>0</v>
      </c>
      <c r="R109" s="141">
        <f>$Q$109*$H$109</f>
        <v>0</v>
      </c>
      <c r="S109" s="141">
        <v>0</v>
      </c>
      <c r="T109" s="142">
        <f>$S$109*$H$109</f>
        <v>0</v>
      </c>
      <c r="AR109" s="90" t="s">
        <v>122</v>
      </c>
      <c r="AT109" s="90" t="s">
        <v>117</v>
      </c>
      <c r="AU109" s="90" t="s">
        <v>83</v>
      </c>
      <c r="AY109" s="8" t="s">
        <v>115</v>
      </c>
      <c r="BE109" s="143">
        <f>IF($N$109="základní",$J$109,0)</f>
        <v>0</v>
      </c>
      <c r="BF109" s="143">
        <f>IF($N$109="snížená",$J$109,0)</f>
        <v>0</v>
      </c>
      <c r="BG109" s="143">
        <f>IF($N$109="zákl. přenesená",$J$109,0)</f>
        <v>0</v>
      </c>
      <c r="BH109" s="143">
        <f>IF($N$109="sníž. přenesená",$J$109,0)</f>
        <v>0</v>
      </c>
      <c r="BI109" s="143">
        <f>IF($N$109="nulová",$J$109,0)</f>
        <v>0</v>
      </c>
      <c r="BJ109" s="90" t="s">
        <v>22</v>
      </c>
      <c r="BK109" s="143">
        <f>ROUND($I$109*$H$109,2)</f>
        <v>0</v>
      </c>
      <c r="BL109" s="90" t="s">
        <v>122</v>
      </c>
      <c r="BM109" s="90" t="s">
        <v>171</v>
      </c>
    </row>
    <row r="110" spans="2:47" s="8" customFormat="1" ht="16.5" customHeight="1">
      <c r="B110" s="27"/>
      <c r="D110" s="144" t="s">
        <v>124</v>
      </c>
      <c r="F110" s="145" t="s">
        <v>172</v>
      </c>
      <c r="L110" s="27"/>
      <c r="M110" s="61"/>
      <c r="T110" s="62"/>
      <c r="AT110" s="8" t="s">
        <v>124</v>
      </c>
      <c r="AU110" s="8" t="s">
        <v>83</v>
      </c>
    </row>
    <row r="111" spans="2:47" s="8" customFormat="1" ht="44.25" customHeight="1">
      <c r="B111" s="27"/>
      <c r="D111" s="146" t="s">
        <v>126</v>
      </c>
      <c r="F111" s="147" t="s">
        <v>165</v>
      </c>
      <c r="L111" s="27"/>
      <c r="M111" s="61"/>
      <c r="T111" s="62"/>
      <c r="AT111" s="8" t="s">
        <v>126</v>
      </c>
      <c r="AU111" s="8" t="s">
        <v>83</v>
      </c>
    </row>
    <row r="112" spans="2:51" s="8" customFormat="1" ht="15.75" customHeight="1">
      <c r="B112" s="154"/>
      <c r="D112" s="146" t="s">
        <v>128</v>
      </c>
      <c r="E112" s="155"/>
      <c r="F112" s="156" t="s">
        <v>84</v>
      </c>
      <c r="H112" s="157">
        <v>69.84</v>
      </c>
      <c r="L112" s="154"/>
      <c r="M112" s="158"/>
      <c r="T112" s="159"/>
      <c r="AT112" s="155" t="s">
        <v>128</v>
      </c>
      <c r="AU112" s="155" t="s">
        <v>83</v>
      </c>
      <c r="AV112" s="160" t="s">
        <v>83</v>
      </c>
      <c r="AW112" s="160" t="s">
        <v>91</v>
      </c>
      <c r="AX112" s="160" t="s">
        <v>22</v>
      </c>
      <c r="AY112" s="155" t="s">
        <v>115</v>
      </c>
    </row>
    <row r="113" spans="2:65" s="8" customFormat="1" ht="15.75" customHeight="1">
      <c r="B113" s="27"/>
      <c r="C113" s="132" t="s">
        <v>173</v>
      </c>
      <c r="D113" s="132" t="s">
        <v>117</v>
      </c>
      <c r="E113" s="133" t="s">
        <v>174</v>
      </c>
      <c r="F113" s="134" t="s">
        <v>175</v>
      </c>
      <c r="G113" s="135" t="s">
        <v>176</v>
      </c>
      <c r="H113" s="136">
        <v>0.278</v>
      </c>
      <c r="I113" s="137"/>
      <c r="J113" s="138">
        <f>ROUND($I$113*$H$113,2)</f>
        <v>0</v>
      </c>
      <c r="K113" s="134" t="s">
        <v>121</v>
      </c>
      <c r="L113" s="27"/>
      <c r="M113" s="139"/>
      <c r="N113" s="140" t="s">
        <v>46</v>
      </c>
      <c r="Q113" s="141">
        <v>1.07614</v>
      </c>
      <c r="R113" s="141">
        <f>$Q$113*$H$113</f>
        <v>0.29916692000000006</v>
      </c>
      <c r="S113" s="141">
        <v>0</v>
      </c>
      <c r="T113" s="142">
        <f>$S$113*$H$113</f>
        <v>0</v>
      </c>
      <c r="AR113" s="90" t="s">
        <v>122</v>
      </c>
      <c r="AT113" s="90" t="s">
        <v>117</v>
      </c>
      <c r="AU113" s="90" t="s">
        <v>83</v>
      </c>
      <c r="AY113" s="8" t="s">
        <v>115</v>
      </c>
      <c r="BE113" s="143">
        <f>IF($N$113="základní",$J$113,0)</f>
        <v>0</v>
      </c>
      <c r="BF113" s="143">
        <f>IF($N$113="snížená",$J$113,0)</f>
        <v>0</v>
      </c>
      <c r="BG113" s="143">
        <f>IF($N$113="zákl. přenesená",$J$113,0)</f>
        <v>0</v>
      </c>
      <c r="BH113" s="143">
        <f>IF($N$113="sníž. přenesená",$J$113,0)</f>
        <v>0</v>
      </c>
      <c r="BI113" s="143">
        <f>IF($N$113="nulová",$J$113,0)</f>
        <v>0</v>
      </c>
      <c r="BJ113" s="90" t="s">
        <v>22</v>
      </c>
      <c r="BK113" s="143">
        <f>ROUND($I$113*$H$113,2)</f>
        <v>0</v>
      </c>
      <c r="BL113" s="90" t="s">
        <v>122</v>
      </c>
      <c r="BM113" s="90" t="s">
        <v>177</v>
      </c>
    </row>
    <row r="114" spans="2:47" s="8" customFormat="1" ht="16.5" customHeight="1">
      <c r="B114" s="27"/>
      <c r="D114" s="144" t="s">
        <v>124</v>
      </c>
      <c r="F114" s="145" t="s">
        <v>178</v>
      </c>
      <c r="L114" s="27"/>
      <c r="M114" s="61"/>
      <c r="T114" s="62"/>
      <c r="AT114" s="8" t="s">
        <v>124</v>
      </c>
      <c r="AU114" s="8" t="s">
        <v>83</v>
      </c>
    </row>
    <row r="115" spans="2:47" s="8" customFormat="1" ht="30.75" customHeight="1">
      <c r="B115" s="27"/>
      <c r="D115" s="146" t="s">
        <v>126</v>
      </c>
      <c r="F115" s="147" t="s">
        <v>179</v>
      </c>
      <c r="L115" s="27"/>
      <c r="M115" s="61"/>
      <c r="T115" s="62"/>
      <c r="AT115" s="8" t="s">
        <v>126</v>
      </c>
      <c r="AU115" s="8" t="s">
        <v>83</v>
      </c>
    </row>
    <row r="116" spans="2:51" s="8" customFormat="1" ht="15.75" customHeight="1">
      <c r="B116" s="148"/>
      <c r="D116" s="146" t="s">
        <v>128</v>
      </c>
      <c r="E116" s="149"/>
      <c r="F116" s="150" t="s">
        <v>180</v>
      </c>
      <c r="H116" s="149"/>
      <c r="L116" s="148"/>
      <c r="M116" s="151"/>
      <c r="T116" s="152"/>
      <c r="AT116" s="149" t="s">
        <v>128</v>
      </c>
      <c r="AU116" s="149" t="s">
        <v>83</v>
      </c>
      <c r="AV116" s="153" t="s">
        <v>22</v>
      </c>
      <c r="AW116" s="153" t="s">
        <v>91</v>
      </c>
      <c r="AX116" s="153" t="s">
        <v>75</v>
      </c>
      <c r="AY116" s="149" t="s">
        <v>115</v>
      </c>
    </row>
    <row r="117" spans="2:51" s="8" customFormat="1" ht="15.75" customHeight="1">
      <c r="B117" s="148"/>
      <c r="D117" s="146" t="s">
        <v>128</v>
      </c>
      <c r="E117" s="149"/>
      <c r="F117" s="150" t="s">
        <v>181</v>
      </c>
      <c r="H117" s="149"/>
      <c r="L117" s="148"/>
      <c r="M117" s="151"/>
      <c r="T117" s="152"/>
      <c r="AT117" s="149" t="s">
        <v>128</v>
      </c>
      <c r="AU117" s="149" t="s">
        <v>83</v>
      </c>
      <c r="AV117" s="153" t="s">
        <v>22</v>
      </c>
      <c r="AW117" s="153" t="s">
        <v>91</v>
      </c>
      <c r="AX117" s="153" t="s">
        <v>75</v>
      </c>
      <c r="AY117" s="149" t="s">
        <v>115</v>
      </c>
    </row>
    <row r="118" spans="2:51" s="8" customFormat="1" ht="15.75" customHeight="1">
      <c r="B118" s="154"/>
      <c r="D118" s="146" t="s">
        <v>128</v>
      </c>
      <c r="E118" s="155"/>
      <c r="F118" s="156" t="s">
        <v>182</v>
      </c>
      <c r="H118" s="157">
        <v>0.278</v>
      </c>
      <c r="L118" s="154"/>
      <c r="M118" s="158"/>
      <c r="T118" s="159"/>
      <c r="AT118" s="155" t="s">
        <v>128</v>
      </c>
      <c r="AU118" s="155" t="s">
        <v>83</v>
      </c>
      <c r="AV118" s="160" t="s">
        <v>83</v>
      </c>
      <c r="AW118" s="160" t="s">
        <v>91</v>
      </c>
      <c r="AX118" s="160" t="s">
        <v>22</v>
      </c>
      <c r="AY118" s="155" t="s">
        <v>115</v>
      </c>
    </row>
    <row r="119" spans="2:63" s="121" customFormat="1" ht="30.75" customHeight="1">
      <c r="B119" s="122"/>
      <c r="D119" s="123" t="s">
        <v>74</v>
      </c>
      <c r="E119" s="130" t="s">
        <v>183</v>
      </c>
      <c r="F119" s="130" t="s">
        <v>184</v>
      </c>
      <c r="J119" s="131">
        <f>$BK$119</f>
        <v>0</v>
      </c>
      <c r="L119" s="122"/>
      <c r="M119" s="126"/>
      <c r="P119" s="127">
        <f>SUM($P$120:$P$124)</f>
        <v>0</v>
      </c>
      <c r="R119" s="127">
        <f>SUM($R$120:$R$124)</f>
        <v>0</v>
      </c>
      <c r="T119" s="128">
        <f>SUM($T$120:$T$124)</f>
        <v>24.84</v>
      </c>
      <c r="AR119" s="123" t="s">
        <v>22</v>
      </c>
      <c r="AT119" s="123" t="s">
        <v>74</v>
      </c>
      <c r="AU119" s="123" t="s">
        <v>22</v>
      </c>
      <c r="AY119" s="123" t="s">
        <v>115</v>
      </c>
      <c r="BK119" s="129">
        <f>SUM($BK$120:$BK$124)</f>
        <v>0</v>
      </c>
    </row>
    <row r="120" spans="2:65" s="8" customFormat="1" ht="15.75" customHeight="1">
      <c r="B120" s="27"/>
      <c r="C120" s="132" t="s">
        <v>183</v>
      </c>
      <c r="D120" s="132" t="s">
        <v>117</v>
      </c>
      <c r="E120" s="133" t="s">
        <v>185</v>
      </c>
      <c r="F120" s="134" t="s">
        <v>186</v>
      </c>
      <c r="G120" s="135" t="s">
        <v>120</v>
      </c>
      <c r="H120" s="136">
        <v>10.35</v>
      </c>
      <c r="I120" s="137"/>
      <c r="J120" s="138">
        <f>ROUND($I$120*$H$120,2)</f>
        <v>0</v>
      </c>
      <c r="K120" s="134" t="s">
        <v>121</v>
      </c>
      <c r="L120" s="27"/>
      <c r="M120" s="139"/>
      <c r="N120" s="140" t="s">
        <v>46</v>
      </c>
      <c r="Q120" s="141">
        <v>0</v>
      </c>
      <c r="R120" s="141">
        <f>$Q$120*$H$120</f>
        <v>0</v>
      </c>
      <c r="S120" s="141">
        <v>2.4</v>
      </c>
      <c r="T120" s="142">
        <f>$S$120*$H$120</f>
        <v>24.84</v>
      </c>
      <c r="AR120" s="90" t="s">
        <v>122</v>
      </c>
      <c r="AT120" s="90" t="s">
        <v>117</v>
      </c>
      <c r="AU120" s="90" t="s">
        <v>83</v>
      </c>
      <c r="AY120" s="8" t="s">
        <v>115</v>
      </c>
      <c r="BE120" s="143">
        <f>IF($N$120="základní",$J$120,0)</f>
        <v>0</v>
      </c>
      <c r="BF120" s="143">
        <f>IF($N$120="snížená",$J$120,0)</f>
        <v>0</v>
      </c>
      <c r="BG120" s="143">
        <f>IF($N$120="zákl. přenesená",$J$120,0)</f>
        <v>0</v>
      </c>
      <c r="BH120" s="143">
        <f>IF($N$120="sníž. přenesená",$J$120,0)</f>
        <v>0</v>
      </c>
      <c r="BI120" s="143">
        <f>IF($N$120="nulová",$J$120,0)</f>
        <v>0</v>
      </c>
      <c r="BJ120" s="90" t="s">
        <v>22</v>
      </c>
      <c r="BK120" s="143">
        <f>ROUND($I$120*$H$120,2)</f>
        <v>0</v>
      </c>
      <c r="BL120" s="90" t="s">
        <v>122</v>
      </c>
      <c r="BM120" s="90" t="s">
        <v>187</v>
      </c>
    </row>
    <row r="121" spans="2:47" s="8" customFormat="1" ht="16.5" customHeight="1">
      <c r="B121" s="27"/>
      <c r="D121" s="144" t="s">
        <v>124</v>
      </c>
      <c r="F121" s="145" t="s">
        <v>188</v>
      </c>
      <c r="L121" s="27"/>
      <c r="M121" s="61"/>
      <c r="T121" s="62"/>
      <c r="AT121" s="8" t="s">
        <v>124</v>
      </c>
      <c r="AU121" s="8" t="s">
        <v>83</v>
      </c>
    </row>
    <row r="122" spans="2:47" s="8" customFormat="1" ht="44.25" customHeight="1">
      <c r="B122" s="27"/>
      <c r="D122" s="146" t="s">
        <v>126</v>
      </c>
      <c r="F122" s="147" t="s">
        <v>189</v>
      </c>
      <c r="L122" s="27"/>
      <c r="M122" s="61"/>
      <c r="T122" s="62"/>
      <c r="AT122" s="8" t="s">
        <v>126</v>
      </c>
      <c r="AU122" s="8" t="s">
        <v>83</v>
      </c>
    </row>
    <row r="123" spans="2:51" s="8" customFormat="1" ht="15.75" customHeight="1">
      <c r="B123" s="148"/>
      <c r="D123" s="146" t="s">
        <v>128</v>
      </c>
      <c r="E123" s="149"/>
      <c r="F123" s="150" t="s">
        <v>190</v>
      </c>
      <c r="H123" s="149"/>
      <c r="L123" s="148"/>
      <c r="M123" s="151"/>
      <c r="T123" s="152"/>
      <c r="AT123" s="149" t="s">
        <v>128</v>
      </c>
      <c r="AU123" s="149" t="s">
        <v>83</v>
      </c>
      <c r="AV123" s="153" t="s">
        <v>22</v>
      </c>
      <c r="AW123" s="153" t="s">
        <v>91</v>
      </c>
      <c r="AX123" s="153" t="s">
        <v>75</v>
      </c>
      <c r="AY123" s="149" t="s">
        <v>115</v>
      </c>
    </row>
    <row r="124" spans="2:51" s="8" customFormat="1" ht="15.75" customHeight="1">
      <c r="B124" s="154"/>
      <c r="D124" s="146" t="s">
        <v>128</v>
      </c>
      <c r="E124" s="155" t="s">
        <v>81</v>
      </c>
      <c r="F124" s="156" t="s">
        <v>159</v>
      </c>
      <c r="H124" s="157">
        <v>10.35</v>
      </c>
      <c r="L124" s="154"/>
      <c r="M124" s="158"/>
      <c r="T124" s="159"/>
      <c r="AT124" s="155" t="s">
        <v>128</v>
      </c>
      <c r="AU124" s="155" t="s">
        <v>83</v>
      </c>
      <c r="AV124" s="160" t="s">
        <v>83</v>
      </c>
      <c r="AW124" s="160" t="s">
        <v>91</v>
      </c>
      <c r="AX124" s="160" t="s">
        <v>22</v>
      </c>
      <c r="AY124" s="155" t="s">
        <v>115</v>
      </c>
    </row>
    <row r="125" spans="2:63" s="121" customFormat="1" ht="30.75" customHeight="1">
      <c r="B125" s="122"/>
      <c r="D125" s="123" t="s">
        <v>74</v>
      </c>
      <c r="E125" s="130" t="s">
        <v>191</v>
      </c>
      <c r="F125" s="130" t="s">
        <v>192</v>
      </c>
      <c r="J125" s="131">
        <f>$BK$125</f>
        <v>0</v>
      </c>
      <c r="L125" s="122"/>
      <c r="M125" s="126"/>
      <c r="P125" s="127">
        <f>SUM($P$126:$P$135)</f>
        <v>0</v>
      </c>
      <c r="R125" s="127">
        <f>SUM($R$126:$R$135)</f>
        <v>0</v>
      </c>
      <c r="T125" s="128">
        <f>SUM($T$126:$T$135)</f>
        <v>0</v>
      </c>
      <c r="AR125" s="123" t="s">
        <v>22</v>
      </c>
      <c r="AT125" s="123" t="s">
        <v>74</v>
      </c>
      <c r="AU125" s="123" t="s">
        <v>22</v>
      </c>
      <c r="AY125" s="123" t="s">
        <v>115</v>
      </c>
      <c r="BK125" s="129">
        <f>SUM($BK$126:$BK$135)</f>
        <v>0</v>
      </c>
    </row>
    <row r="126" spans="2:65" s="8" customFormat="1" ht="15.75" customHeight="1">
      <c r="B126" s="27"/>
      <c r="C126" s="132" t="s">
        <v>27</v>
      </c>
      <c r="D126" s="132" t="s">
        <v>117</v>
      </c>
      <c r="E126" s="133" t="s">
        <v>193</v>
      </c>
      <c r="F126" s="134" t="s">
        <v>194</v>
      </c>
      <c r="G126" s="135" t="s">
        <v>176</v>
      </c>
      <c r="H126" s="136">
        <v>24.84</v>
      </c>
      <c r="I126" s="137"/>
      <c r="J126" s="138">
        <f>ROUND($I$126*$H$126,2)</f>
        <v>0</v>
      </c>
      <c r="K126" s="134" t="s">
        <v>121</v>
      </c>
      <c r="L126" s="27"/>
      <c r="M126" s="139"/>
      <c r="N126" s="140" t="s">
        <v>46</v>
      </c>
      <c r="Q126" s="141">
        <v>0</v>
      </c>
      <c r="R126" s="141">
        <f>$Q$126*$H$126</f>
        <v>0</v>
      </c>
      <c r="S126" s="141">
        <v>0</v>
      </c>
      <c r="T126" s="142">
        <f>$S$126*$H$126</f>
        <v>0</v>
      </c>
      <c r="AR126" s="90" t="s">
        <v>122</v>
      </c>
      <c r="AT126" s="90" t="s">
        <v>117</v>
      </c>
      <c r="AU126" s="90" t="s">
        <v>83</v>
      </c>
      <c r="AY126" s="8" t="s">
        <v>115</v>
      </c>
      <c r="BE126" s="143">
        <f>IF($N$126="základní",$J$126,0)</f>
        <v>0</v>
      </c>
      <c r="BF126" s="143">
        <f>IF($N$126="snížená",$J$126,0)</f>
        <v>0</v>
      </c>
      <c r="BG126" s="143">
        <f>IF($N$126="zákl. přenesená",$J$126,0)</f>
        <v>0</v>
      </c>
      <c r="BH126" s="143">
        <f>IF($N$126="sníž. přenesená",$J$126,0)</f>
        <v>0</v>
      </c>
      <c r="BI126" s="143">
        <f>IF($N$126="nulová",$J$126,0)</f>
        <v>0</v>
      </c>
      <c r="BJ126" s="90" t="s">
        <v>22</v>
      </c>
      <c r="BK126" s="143">
        <f>ROUND($I$126*$H$126,2)</f>
        <v>0</v>
      </c>
      <c r="BL126" s="90" t="s">
        <v>122</v>
      </c>
      <c r="BM126" s="90" t="s">
        <v>195</v>
      </c>
    </row>
    <row r="127" spans="2:47" s="8" customFormat="1" ht="16.5" customHeight="1">
      <c r="B127" s="27"/>
      <c r="D127" s="144" t="s">
        <v>124</v>
      </c>
      <c r="F127" s="145" t="s">
        <v>196</v>
      </c>
      <c r="L127" s="27"/>
      <c r="M127" s="61"/>
      <c r="T127" s="62"/>
      <c r="AT127" s="8" t="s">
        <v>124</v>
      </c>
      <c r="AU127" s="8" t="s">
        <v>83</v>
      </c>
    </row>
    <row r="128" spans="2:47" s="8" customFormat="1" ht="57.75" customHeight="1">
      <c r="B128" s="27"/>
      <c r="D128" s="146" t="s">
        <v>126</v>
      </c>
      <c r="F128" s="147" t="s">
        <v>197</v>
      </c>
      <c r="L128" s="27"/>
      <c r="M128" s="61"/>
      <c r="T128" s="62"/>
      <c r="AT128" s="8" t="s">
        <v>126</v>
      </c>
      <c r="AU128" s="8" t="s">
        <v>83</v>
      </c>
    </row>
    <row r="129" spans="2:65" s="8" customFormat="1" ht="15.75" customHeight="1">
      <c r="B129" s="27"/>
      <c r="C129" s="132" t="s">
        <v>198</v>
      </c>
      <c r="D129" s="132" t="s">
        <v>117</v>
      </c>
      <c r="E129" s="133" t="s">
        <v>199</v>
      </c>
      <c r="F129" s="134" t="s">
        <v>200</v>
      </c>
      <c r="G129" s="135" t="s">
        <v>176</v>
      </c>
      <c r="H129" s="136">
        <v>74.52</v>
      </c>
      <c r="I129" s="137"/>
      <c r="J129" s="138">
        <f>ROUND($I$129*$H$129,2)</f>
        <v>0</v>
      </c>
      <c r="K129" s="134" t="s">
        <v>121</v>
      </c>
      <c r="L129" s="27"/>
      <c r="M129" s="139"/>
      <c r="N129" s="140" t="s">
        <v>46</v>
      </c>
      <c r="Q129" s="141">
        <v>0</v>
      </c>
      <c r="R129" s="141">
        <f>$Q$129*$H$129</f>
        <v>0</v>
      </c>
      <c r="S129" s="141">
        <v>0</v>
      </c>
      <c r="T129" s="142">
        <f>$S$129*$H$129</f>
        <v>0</v>
      </c>
      <c r="AR129" s="90" t="s">
        <v>122</v>
      </c>
      <c r="AT129" s="90" t="s">
        <v>117</v>
      </c>
      <c r="AU129" s="90" t="s">
        <v>83</v>
      </c>
      <c r="AY129" s="8" t="s">
        <v>115</v>
      </c>
      <c r="BE129" s="143">
        <f>IF($N$129="základní",$J$129,0)</f>
        <v>0</v>
      </c>
      <c r="BF129" s="143">
        <f>IF($N$129="snížená",$J$129,0)</f>
        <v>0</v>
      </c>
      <c r="BG129" s="143">
        <f>IF($N$129="zákl. přenesená",$J$129,0)</f>
        <v>0</v>
      </c>
      <c r="BH129" s="143">
        <f>IF($N$129="sníž. přenesená",$J$129,0)</f>
        <v>0</v>
      </c>
      <c r="BI129" s="143">
        <f>IF($N$129="nulová",$J$129,0)</f>
        <v>0</v>
      </c>
      <c r="BJ129" s="90" t="s">
        <v>22</v>
      </c>
      <c r="BK129" s="143">
        <f>ROUND($I$129*$H$129,2)</f>
        <v>0</v>
      </c>
      <c r="BL129" s="90" t="s">
        <v>122</v>
      </c>
      <c r="BM129" s="90" t="s">
        <v>201</v>
      </c>
    </row>
    <row r="130" spans="2:47" s="8" customFormat="1" ht="27" customHeight="1">
      <c r="B130" s="27"/>
      <c r="D130" s="144" t="s">
        <v>124</v>
      </c>
      <c r="F130" s="145" t="s">
        <v>202</v>
      </c>
      <c r="L130" s="27"/>
      <c r="M130" s="61"/>
      <c r="T130" s="62"/>
      <c r="AT130" s="8" t="s">
        <v>124</v>
      </c>
      <c r="AU130" s="8" t="s">
        <v>83</v>
      </c>
    </row>
    <row r="131" spans="2:47" s="8" customFormat="1" ht="57.75" customHeight="1">
      <c r="B131" s="27"/>
      <c r="D131" s="146" t="s">
        <v>126</v>
      </c>
      <c r="F131" s="147" t="s">
        <v>197</v>
      </c>
      <c r="L131" s="27"/>
      <c r="M131" s="61"/>
      <c r="T131" s="62"/>
      <c r="AT131" s="8" t="s">
        <v>126</v>
      </c>
      <c r="AU131" s="8" t="s">
        <v>83</v>
      </c>
    </row>
    <row r="132" spans="2:51" s="8" customFormat="1" ht="15.75" customHeight="1">
      <c r="B132" s="154"/>
      <c r="D132" s="146" t="s">
        <v>128</v>
      </c>
      <c r="F132" s="156" t="s">
        <v>203</v>
      </c>
      <c r="H132" s="157">
        <v>74.52</v>
      </c>
      <c r="L132" s="154"/>
      <c r="M132" s="158"/>
      <c r="T132" s="159"/>
      <c r="AT132" s="155" t="s">
        <v>128</v>
      </c>
      <c r="AU132" s="155" t="s">
        <v>83</v>
      </c>
      <c r="AV132" s="160" t="s">
        <v>83</v>
      </c>
      <c r="AW132" s="160" t="s">
        <v>75</v>
      </c>
      <c r="AX132" s="160" t="s">
        <v>22</v>
      </c>
      <c r="AY132" s="155" t="s">
        <v>115</v>
      </c>
    </row>
    <row r="133" spans="2:65" s="8" customFormat="1" ht="15.75" customHeight="1">
      <c r="B133" s="27"/>
      <c r="C133" s="132" t="s">
        <v>204</v>
      </c>
      <c r="D133" s="132" t="s">
        <v>117</v>
      </c>
      <c r="E133" s="133" t="s">
        <v>205</v>
      </c>
      <c r="F133" s="134" t="s">
        <v>206</v>
      </c>
      <c r="G133" s="135" t="s">
        <v>176</v>
      </c>
      <c r="H133" s="136">
        <v>24.84</v>
      </c>
      <c r="I133" s="137"/>
      <c r="J133" s="138">
        <f>ROUND($I$133*$H$133,2)</f>
        <v>0</v>
      </c>
      <c r="K133" s="134" t="s">
        <v>121</v>
      </c>
      <c r="L133" s="27"/>
      <c r="M133" s="139"/>
      <c r="N133" s="140" t="s">
        <v>46</v>
      </c>
      <c r="Q133" s="141">
        <v>0</v>
      </c>
      <c r="R133" s="141">
        <f>$Q$133*$H$133</f>
        <v>0</v>
      </c>
      <c r="S133" s="141">
        <v>0</v>
      </c>
      <c r="T133" s="142">
        <f>$S$133*$H$133</f>
        <v>0</v>
      </c>
      <c r="AR133" s="90" t="s">
        <v>122</v>
      </c>
      <c r="AT133" s="90" t="s">
        <v>117</v>
      </c>
      <c r="AU133" s="90" t="s">
        <v>83</v>
      </c>
      <c r="AY133" s="8" t="s">
        <v>115</v>
      </c>
      <c r="BE133" s="143">
        <f>IF($N$133="základní",$J$133,0)</f>
        <v>0</v>
      </c>
      <c r="BF133" s="143">
        <f>IF($N$133="snížená",$J$133,0)</f>
        <v>0</v>
      </c>
      <c r="BG133" s="143">
        <f>IF($N$133="zákl. přenesená",$J$133,0)</f>
        <v>0</v>
      </c>
      <c r="BH133" s="143">
        <f>IF($N$133="sníž. přenesená",$J$133,0)</f>
        <v>0</v>
      </c>
      <c r="BI133" s="143">
        <f>IF($N$133="nulová",$J$133,0)</f>
        <v>0</v>
      </c>
      <c r="BJ133" s="90" t="s">
        <v>22</v>
      </c>
      <c r="BK133" s="143">
        <f>ROUND($I$133*$H$133,2)</f>
        <v>0</v>
      </c>
      <c r="BL133" s="90" t="s">
        <v>122</v>
      </c>
      <c r="BM133" s="90" t="s">
        <v>207</v>
      </c>
    </row>
    <row r="134" spans="2:47" s="8" customFormat="1" ht="16.5" customHeight="1">
      <c r="B134" s="27"/>
      <c r="D134" s="144" t="s">
        <v>124</v>
      </c>
      <c r="F134" s="145" t="s">
        <v>208</v>
      </c>
      <c r="L134" s="27"/>
      <c r="M134" s="61"/>
      <c r="T134" s="62"/>
      <c r="AT134" s="8" t="s">
        <v>124</v>
      </c>
      <c r="AU134" s="8" t="s">
        <v>83</v>
      </c>
    </row>
    <row r="135" spans="2:47" s="8" customFormat="1" ht="57.75" customHeight="1">
      <c r="B135" s="27"/>
      <c r="D135" s="146" t="s">
        <v>126</v>
      </c>
      <c r="F135" s="147" t="s">
        <v>209</v>
      </c>
      <c r="L135" s="27"/>
      <c r="M135" s="61"/>
      <c r="T135" s="62"/>
      <c r="AT135" s="8" t="s">
        <v>126</v>
      </c>
      <c r="AU135" s="8" t="s">
        <v>83</v>
      </c>
    </row>
    <row r="136" spans="2:63" s="121" customFormat="1" ht="30.75" customHeight="1">
      <c r="B136" s="122"/>
      <c r="D136" s="123" t="s">
        <v>74</v>
      </c>
      <c r="E136" s="130" t="s">
        <v>210</v>
      </c>
      <c r="F136" s="130" t="s">
        <v>211</v>
      </c>
      <c r="J136" s="131">
        <f>$BK$136</f>
        <v>0</v>
      </c>
      <c r="L136" s="122"/>
      <c r="M136" s="126"/>
      <c r="P136" s="127">
        <f>SUM($P$137:$P$148)</f>
        <v>0</v>
      </c>
      <c r="R136" s="127">
        <f>SUM($R$137:$R$148)</f>
        <v>0</v>
      </c>
      <c r="T136" s="128">
        <f>SUM($T$137:$T$148)</f>
        <v>0</v>
      </c>
      <c r="AR136" s="123" t="s">
        <v>22</v>
      </c>
      <c r="AT136" s="123" t="s">
        <v>74</v>
      </c>
      <c r="AU136" s="123" t="s">
        <v>22</v>
      </c>
      <c r="AY136" s="123" t="s">
        <v>115</v>
      </c>
      <c r="BK136" s="129">
        <f>SUM($BK$137:$BK$148)</f>
        <v>0</v>
      </c>
    </row>
    <row r="137" spans="2:65" s="8" customFormat="1" ht="15.75" customHeight="1">
      <c r="B137" s="27"/>
      <c r="C137" s="132" t="s">
        <v>212</v>
      </c>
      <c r="D137" s="132" t="s">
        <v>117</v>
      </c>
      <c r="E137" s="133" t="s">
        <v>213</v>
      </c>
      <c r="F137" s="134" t="s">
        <v>214</v>
      </c>
      <c r="G137" s="135" t="s">
        <v>176</v>
      </c>
      <c r="H137" s="136">
        <v>25.89</v>
      </c>
      <c r="I137" s="137"/>
      <c r="J137" s="138">
        <f>ROUND($I$137*$H$137,2)</f>
        <v>0</v>
      </c>
      <c r="K137" s="134" t="s">
        <v>121</v>
      </c>
      <c r="L137" s="27"/>
      <c r="M137" s="139"/>
      <c r="N137" s="140" t="s">
        <v>46</v>
      </c>
      <c r="Q137" s="141">
        <v>0</v>
      </c>
      <c r="R137" s="141">
        <f>$Q$137*$H$137</f>
        <v>0</v>
      </c>
      <c r="S137" s="141">
        <v>0</v>
      </c>
      <c r="T137" s="142">
        <f>$S$137*$H$137</f>
        <v>0</v>
      </c>
      <c r="AR137" s="90" t="s">
        <v>122</v>
      </c>
      <c r="AT137" s="90" t="s">
        <v>117</v>
      </c>
      <c r="AU137" s="90" t="s">
        <v>83</v>
      </c>
      <c r="AY137" s="8" t="s">
        <v>115</v>
      </c>
      <c r="BE137" s="143">
        <f>IF($N$137="základní",$J$137,0)</f>
        <v>0</v>
      </c>
      <c r="BF137" s="143">
        <f>IF($N$137="snížená",$J$137,0)</f>
        <v>0</v>
      </c>
      <c r="BG137" s="143">
        <f>IF($N$137="zákl. přenesená",$J$137,0)</f>
        <v>0</v>
      </c>
      <c r="BH137" s="143">
        <f>IF($N$137="sníž. přenesená",$J$137,0)</f>
        <v>0</v>
      </c>
      <c r="BI137" s="143">
        <f>IF($N$137="nulová",$J$137,0)</f>
        <v>0</v>
      </c>
      <c r="BJ137" s="90" t="s">
        <v>22</v>
      </c>
      <c r="BK137" s="143">
        <f>ROUND($I$137*$H$137,2)</f>
        <v>0</v>
      </c>
      <c r="BL137" s="90" t="s">
        <v>122</v>
      </c>
      <c r="BM137" s="90" t="s">
        <v>215</v>
      </c>
    </row>
    <row r="138" spans="2:47" s="8" customFormat="1" ht="27" customHeight="1">
      <c r="B138" s="27"/>
      <c r="D138" s="144" t="s">
        <v>124</v>
      </c>
      <c r="F138" s="145" t="s">
        <v>216</v>
      </c>
      <c r="L138" s="27"/>
      <c r="M138" s="61"/>
      <c r="T138" s="62"/>
      <c r="AT138" s="8" t="s">
        <v>124</v>
      </c>
      <c r="AU138" s="8" t="s">
        <v>83</v>
      </c>
    </row>
    <row r="139" spans="2:47" s="8" customFormat="1" ht="30.75" customHeight="1">
      <c r="B139" s="27"/>
      <c r="D139" s="146" t="s">
        <v>126</v>
      </c>
      <c r="F139" s="147" t="s">
        <v>217</v>
      </c>
      <c r="L139" s="27"/>
      <c r="M139" s="61"/>
      <c r="T139" s="62"/>
      <c r="AT139" s="8" t="s">
        <v>126</v>
      </c>
      <c r="AU139" s="8" t="s">
        <v>83</v>
      </c>
    </row>
    <row r="140" spans="2:65" s="8" customFormat="1" ht="15.75" customHeight="1">
      <c r="B140" s="27"/>
      <c r="C140" s="132" t="s">
        <v>218</v>
      </c>
      <c r="D140" s="132" t="s">
        <v>117</v>
      </c>
      <c r="E140" s="133" t="s">
        <v>219</v>
      </c>
      <c r="F140" s="134" t="s">
        <v>220</v>
      </c>
      <c r="G140" s="135" t="s">
        <v>221</v>
      </c>
      <c r="H140" s="136">
        <v>1</v>
      </c>
      <c r="I140" s="137"/>
      <c r="J140" s="138">
        <f>ROUND($I$140*$H$140,2)</f>
        <v>0</v>
      </c>
      <c r="K140" s="134"/>
      <c r="L140" s="27"/>
      <c r="M140" s="139"/>
      <c r="N140" s="140" t="s">
        <v>46</v>
      </c>
      <c r="Q140" s="141">
        <v>0</v>
      </c>
      <c r="R140" s="141">
        <f>$Q$140*$H$140</f>
        <v>0</v>
      </c>
      <c r="S140" s="141">
        <v>0</v>
      </c>
      <c r="T140" s="142">
        <f>$S$140*$H$140</f>
        <v>0</v>
      </c>
      <c r="AR140" s="90" t="s">
        <v>122</v>
      </c>
      <c r="AT140" s="90" t="s">
        <v>117</v>
      </c>
      <c r="AU140" s="90" t="s">
        <v>83</v>
      </c>
      <c r="AY140" s="8" t="s">
        <v>115</v>
      </c>
      <c r="BE140" s="143">
        <f>IF($N$140="základní",$J$140,0)</f>
        <v>0</v>
      </c>
      <c r="BF140" s="143">
        <f>IF($N$140="snížená",$J$140,0)</f>
        <v>0</v>
      </c>
      <c r="BG140" s="143">
        <f>IF($N$140="zákl. přenesená",$J$140,0)</f>
        <v>0</v>
      </c>
      <c r="BH140" s="143">
        <f>IF($N$140="sníž. přenesená",$J$140,0)</f>
        <v>0</v>
      </c>
      <c r="BI140" s="143">
        <f>IF($N$140="nulová",$J$140,0)</f>
        <v>0</v>
      </c>
      <c r="BJ140" s="90" t="s">
        <v>22</v>
      </c>
      <c r="BK140" s="143">
        <f>ROUND($I$140*$H$140,2)</f>
        <v>0</v>
      </c>
      <c r="BL140" s="90" t="s">
        <v>122</v>
      </c>
      <c r="BM140" s="90" t="s">
        <v>222</v>
      </c>
    </row>
    <row r="141" spans="2:51" s="8" customFormat="1" ht="15.75" customHeight="1">
      <c r="B141" s="148"/>
      <c r="D141" s="144" t="s">
        <v>128</v>
      </c>
      <c r="E141" s="150"/>
      <c r="F141" s="150" t="s">
        <v>223</v>
      </c>
      <c r="H141" s="149"/>
      <c r="L141" s="148"/>
      <c r="M141" s="151"/>
      <c r="T141" s="152"/>
      <c r="AT141" s="149" t="s">
        <v>128</v>
      </c>
      <c r="AU141" s="149" t="s">
        <v>83</v>
      </c>
      <c r="AV141" s="153" t="s">
        <v>22</v>
      </c>
      <c r="AW141" s="153" t="s">
        <v>91</v>
      </c>
      <c r="AX141" s="153" t="s">
        <v>75</v>
      </c>
      <c r="AY141" s="149" t="s">
        <v>115</v>
      </c>
    </row>
    <row r="142" spans="2:51" s="8" customFormat="1" ht="15.75" customHeight="1">
      <c r="B142" s="148"/>
      <c r="D142" s="146" t="s">
        <v>128</v>
      </c>
      <c r="E142" s="149"/>
      <c r="F142" s="150" t="s">
        <v>224</v>
      </c>
      <c r="H142" s="149"/>
      <c r="L142" s="148"/>
      <c r="M142" s="151"/>
      <c r="T142" s="152"/>
      <c r="AT142" s="149" t="s">
        <v>128</v>
      </c>
      <c r="AU142" s="149" t="s">
        <v>83</v>
      </c>
      <c r="AV142" s="153" t="s">
        <v>22</v>
      </c>
      <c r="AW142" s="153" t="s">
        <v>91</v>
      </c>
      <c r="AX142" s="153" t="s">
        <v>75</v>
      </c>
      <c r="AY142" s="149" t="s">
        <v>115</v>
      </c>
    </row>
    <row r="143" spans="2:51" s="8" customFormat="1" ht="15.75" customHeight="1">
      <c r="B143" s="148"/>
      <c r="D143" s="146" t="s">
        <v>128</v>
      </c>
      <c r="E143" s="149"/>
      <c r="F143" s="150" t="s">
        <v>225</v>
      </c>
      <c r="H143" s="149"/>
      <c r="L143" s="148"/>
      <c r="M143" s="151"/>
      <c r="T143" s="152"/>
      <c r="AT143" s="149" t="s">
        <v>128</v>
      </c>
      <c r="AU143" s="149" t="s">
        <v>83</v>
      </c>
      <c r="AV143" s="153" t="s">
        <v>22</v>
      </c>
      <c r="AW143" s="153" t="s">
        <v>91</v>
      </c>
      <c r="AX143" s="153" t="s">
        <v>75</v>
      </c>
      <c r="AY143" s="149" t="s">
        <v>115</v>
      </c>
    </row>
    <row r="144" spans="2:51" s="8" customFormat="1" ht="15.75" customHeight="1">
      <c r="B144" s="154"/>
      <c r="D144" s="146" t="s">
        <v>128</v>
      </c>
      <c r="E144" s="155"/>
      <c r="F144" s="156" t="s">
        <v>22</v>
      </c>
      <c r="H144" s="157">
        <v>1</v>
      </c>
      <c r="L144" s="154"/>
      <c r="M144" s="158"/>
      <c r="T144" s="159"/>
      <c r="AT144" s="155" t="s">
        <v>128</v>
      </c>
      <c r="AU144" s="155" t="s">
        <v>83</v>
      </c>
      <c r="AV144" s="160" t="s">
        <v>83</v>
      </c>
      <c r="AW144" s="160" t="s">
        <v>91</v>
      </c>
      <c r="AX144" s="160" t="s">
        <v>22</v>
      </c>
      <c r="AY144" s="155" t="s">
        <v>115</v>
      </c>
    </row>
    <row r="145" spans="2:65" s="8" customFormat="1" ht="15.75" customHeight="1">
      <c r="B145" s="27"/>
      <c r="C145" s="132" t="s">
        <v>9</v>
      </c>
      <c r="D145" s="132" t="s">
        <v>117</v>
      </c>
      <c r="E145" s="133" t="s">
        <v>226</v>
      </c>
      <c r="F145" s="134" t="s">
        <v>227</v>
      </c>
      <c r="G145" s="135"/>
      <c r="H145" s="136">
        <v>1</v>
      </c>
      <c r="I145" s="137"/>
      <c r="J145" s="138">
        <f>ROUND($I$145*$H$145,2)</f>
        <v>0</v>
      </c>
      <c r="K145" s="134"/>
      <c r="L145" s="27"/>
      <c r="M145" s="139"/>
      <c r="N145" s="140" t="s">
        <v>46</v>
      </c>
      <c r="Q145" s="141">
        <v>0</v>
      </c>
      <c r="R145" s="141">
        <f>$Q$145*$H$145</f>
        <v>0</v>
      </c>
      <c r="S145" s="141">
        <v>0</v>
      </c>
      <c r="T145" s="142">
        <f>$S$145*$H$145</f>
        <v>0</v>
      </c>
      <c r="AR145" s="90" t="s">
        <v>122</v>
      </c>
      <c r="AT145" s="90" t="s">
        <v>117</v>
      </c>
      <c r="AU145" s="90" t="s">
        <v>83</v>
      </c>
      <c r="AY145" s="8" t="s">
        <v>115</v>
      </c>
      <c r="BE145" s="143">
        <f>IF($N$145="základní",$J$145,0)</f>
        <v>0</v>
      </c>
      <c r="BF145" s="143">
        <f>IF($N$145="snížená",$J$145,0)</f>
        <v>0</v>
      </c>
      <c r="BG145" s="143">
        <f>IF($N$145="zákl. přenesená",$J$145,0)</f>
        <v>0</v>
      </c>
      <c r="BH145" s="143">
        <f>IF($N$145="sníž. přenesená",$J$145,0)</f>
        <v>0</v>
      </c>
      <c r="BI145" s="143">
        <f>IF($N$145="nulová",$J$145,0)</f>
        <v>0</v>
      </c>
      <c r="BJ145" s="90" t="s">
        <v>22</v>
      </c>
      <c r="BK145" s="143">
        <f>ROUND($I$145*$H$145,2)</f>
        <v>0</v>
      </c>
      <c r="BL145" s="90" t="s">
        <v>122</v>
      </c>
      <c r="BM145" s="90" t="s">
        <v>228</v>
      </c>
    </row>
    <row r="146" spans="2:51" s="8" customFormat="1" ht="15.75" customHeight="1">
      <c r="B146" s="148"/>
      <c r="D146" s="144" t="s">
        <v>128</v>
      </c>
      <c r="E146" s="150"/>
      <c r="F146" s="150" t="s">
        <v>229</v>
      </c>
      <c r="H146" s="149"/>
      <c r="L146" s="148"/>
      <c r="M146" s="151"/>
      <c r="T146" s="152"/>
      <c r="AT146" s="149" t="s">
        <v>128</v>
      </c>
      <c r="AU146" s="149" t="s">
        <v>83</v>
      </c>
      <c r="AV146" s="153" t="s">
        <v>22</v>
      </c>
      <c r="AW146" s="153" t="s">
        <v>91</v>
      </c>
      <c r="AX146" s="153" t="s">
        <v>75</v>
      </c>
      <c r="AY146" s="149" t="s">
        <v>115</v>
      </c>
    </row>
    <row r="147" spans="2:51" s="8" customFormat="1" ht="15.75" customHeight="1">
      <c r="B147" s="148"/>
      <c r="D147" s="146" t="s">
        <v>128</v>
      </c>
      <c r="E147" s="149"/>
      <c r="F147" s="150" t="s">
        <v>230</v>
      </c>
      <c r="H147" s="149"/>
      <c r="L147" s="148"/>
      <c r="M147" s="151"/>
      <c r="T147" s="152"/>
      <c r="AT147" s="149" t="s">
        <v>128</v>
      </c>
      <c r="AU147" s="149" t="s">
        <v>83</v>
      </c>
      <c r="AV147" s="153" t="s">
        <v>22</v>
      </c>
      <c r="AW147" s="153" t="s">
        <v>91</v>
      </c>
      <c r="AX147" s="153" t="s">
        <v>75</v>
      </c>
      <c r="AY147" s="149" t="s">
        <v>115</v>
      </c>
    </row>
    <row r="148" spans="2:51" s="8" customFormat="1" ht="15.75" customHeight="1">
      <c r="B148" s="154"/>
      <c r="D148" s="146" t="s">
        <v>128</v>
      </c>
      <c r="E148" s="155"/>
      <c r="F148" s="156" t="s">
        <v>22</v>
      </c>
      <c r="H148" s="157">
        <v>1</v>
      </c>
      <c r="L148" s="154"/>
      <c r="M148" s="161"/>
      <c r="N148" s="162"/>
      <c r="O148" s="162"/>
      <c r="P148" s="162"/>
      <c r="Q148" s="162"/>
      <c r="R148" s="162"/>
      <c r="S148" s="162"/>
      <c r="T148" s="163"/>
      <c r="AT148" s="155" t="s">
        <v>128</v>
      </c>
      <c r="AU148" s="155" t="s">
        <v>83</v>
      </c>
      <c r="AV148" s="160" t="s">
        <v>83</v>
      </c>
      <c r="AW148" s="160" t="s">
        <v>91</v>
      </c>
      <c r="AX148" s="160" t="s">
        <v>22</v>
      </c>
      <c r="AY148" s="155" t="s">
        <v>115</v>
      </c>
    </row>
    <row r="149" spans="2:12" s="8" customFormat="1" ht="7.5" customHeight="1"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27"/>
    </row>
    <row r="150" s="2" customFormat="1" ht="14.25" customHeight="1">
      <c r="AT150" s="2"/>
    </row>
  </sheetData>
  <sheetProtection sheet="1"/>
  <mergeCells count="6">
    <mergeCell ref="E7:H7"/>
    <mergeCell ref="E22:H22"/>
    <mergeCell ref="E43:H43"/>
    <mergeCell ref="E68:H68"/>
    <mergeCell ref="G1:H1"/>
    <mergeCell ref="L2:V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