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'Rozpočet'!$A$2:$AC$474</definedName>
    <definedName name="__MAIN__Rek">'Rekap'!$B$1:$IH$52</definedName>
    <definedName name="__MAIN1__">'KrycíList'!$A$1:$L$52</definedName>
    <definedName name="__MvymF__">'Rozpočet'!$A$13:$AC$13</definedName>
    <definedName name="__OobjF__">'Rozpočet'!$A$8:$AC$474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<sst xmlns="http://schemas.openxmlformats.org/spreadsheetml/2006/main" count="1537" uniqueCount="762">
  <si>
    <t>%</t>
  </si>
  <si>
    <t>.</t>
  </si>
  <si>
    <t>1</t>
  </si>
  <si>
    <t>2</t>
  </si>
  <si>
    <t>3</t>
  </si>
  <si>
    <t>4</t>
  </si>
  <si>
    <t>5</t>
  </si>
  <si>
    <t>6</t>
  </si>
  <si>
    <t>7</t>
  </si>
  <si>
    <t>8</t>
  </si>
  <si>
    <t>B</t>
  </si>
  <si>
    <t>H</t>
  </si>
  <si>
    <t>O</t>
  </si>
  <si>
    <t>P</t>
  </si>
  <si>
    <t>S</t>
  </si>
  <si>
    <t>U</t>
  </si>
  <si>
    <t>m</t>
  </si>
  <si>
    <t>t</t>
  </si>
  <si>
    <t>Ř</t>
  </si>
  <si>
    <t>10</t>
  </si>
  <si>
    <t>11</t>
  </si>
  <si>
    <t>13</t>
  </si>
  <si>
    <t>14</t>
  </si>
  <si>
    <t>16</t>
  </si>
  <si>
    <t>17</t>
  </si>
  <si>
    <t>24</t>
  </si>
  <si>
    <t>26</t>
  </si>
  <si>
    <t>30</t>
  </si>
  <si>
    <t>31</t>
  </si>
  <si>
    <t>32</t>
  </si>
  <si>
    <t>37</t>
  </si>
  <si>
    <t>38</t>
  </si>
  <si>
    <t>40</t>
  </si>
  <si>
    <t>Mj</t>
  </si>
  <si>
    <t>kg</t>
  </si>
  <si>
    <t>ks</t>
  </si>
  <si>
    <t>m2</t>
  </si>
  <si>
    <t>m3</t>
  </si>
  <si>
    <t>001</t>
  </si>
  <si>
    <t>011</t>
  </si>
  <si>
    <t>012</t>
  </si>
  <si>
    <t>013</t>
  </si>
  <si>
    <t>016</t>
  </si>
  <si>
    <t>017</t>
  </si>
  <si>
    <t>031</t>
  </si>
  <si>
    <t>045</t>
  </si>
  <si>
    <t>056</t>
  </si>
  <si>
    <t>059</t>
  </si>
  <si>
    <t>061</t>
  </si>
  <si>
    <t>062</t>
  </si>
  <si>
    <t>063</t>
  </si>
  <si>
    <t>087</t>
  </si>
  <si>
    <t>094</t>
  </si>
  <si>
    <t>095</t>
  </si>
  <si>
    <t>096</t>
  </si>
  <si>
    <t>099</t>
  </si>
  <si>
    <t>1*2</t>
  </si>
  <si>
    <t>1,6</t>
  </si>
  <si>
    <t>2*2</t>
  </si>
  <si>
    <t>2*8</t>
  </si>
  <si>
    <t>6*2</t>
  </si>
  <si>
    <t>6,2</t>
  </si>
  <si>
    <t>721</t>
  </si>
  <si>
    <t>722</t>
  </si>
  <si>
    <t>723</t>
  </si>
  <si>
    <t>725</t>
  </si>
  <si>
    <t>731</t>
  </si>
  <si>
    <t>734</t>
  </si>
  <si>
    <t>735</t>
  </si>
  <si>
    <t>763</t>
  </si>
  <si>
    <t>764</t>
  </si>
  <si>
    <t>766</t>
  </si>
  <si>
    <t>767</t>
  </si>
  <si>
    <t>771</t>
  </si>
  <si>
    <t>777</t>
  </si>
  <si>
    <t>781</t>
  </si>
  <si>
    <t>783</t>
  </si>
  <si>
    <t>784</t>
  </si>
  <si>
    <t>787</t>
  </si>
  <si>
    <t>921</t>
  </si>
  <si>
    <t>HSV</t>
  </si>
  <si>
    <t>HZS</t>
  </si>
  <si>
    <t>KUS</t>
  </si>
  <si>
    <t>MON</t>
  </si>
  <si>
    <t>OST</t>
  </si>
  <si>
    <t>PSV</t>
  </si>
  <si>
    <t>VRN</t>
  </si>
  <si>
    <t>ZTI</t>
  </si>
  <si>
    <t>kus</t>
  </si>
  <si>
    <t>.Hdr</t>
  </si>
  <si>
    <t>14*2</t>
  </si>
  <si>
    <t>CY 6</t>
  </si>
  <si>
    <t>Druh</t>
  </si>
  <si>
    <t>Mzdy</t>
  </si>
  <si>
    <t>okno</t>
  </si>
  <si>
    <t>% Dph</t>
  </si>
  <si>
    <t>0,2*5</t>
  </si>
  <si>
    <t>0,4*5</t>
  </si>
  <si>
    <t>0,5*2</t>
  </si>
  <si>
    <t>0,6*2</t>
  </si>
  <si>
    <t>0,7*2</t>
  </si>
  <si>
    <t>0,9*2</t>
  </si>
  <si>
    <t>1*1,5</t>
  </si>
  <si>
    <t>1,1*4</t>
  </si>
  <si>
    <t>1,2*2</t>
  </si>
  <si>
    <t>1,3*2</t>
  </si>
  <si>
    <t>1,5*2</t>
  </si>
  <si>
    <t>1,9*2</t>
  </si>
  <si>
    <t>2*3,1</t>
  </si>
  <si>
    <t>2,2*4</t>
  </si>
  <si>
    <t>2,5*2</t>
  </si>
  <si>
    <t>2,625</t>
  </si>
  <si>
    <t>2,7*2</t>
  </si>
  <si>
    <t>2,8*2</t>
  </si>
  <si>
    <t>3*1,1</t>
  </si>
  <si>
    <t>3,1*2</t>
  </si>
  <si>
    <t>3,6*6</t>
  </si>
  <si>
    <t>4,5*2</t>
  </si>
  <si>
    <t>5,7*2</t>
  </si>
  <si>
    <t>6,2*2</t>
  </si>
  <si>
    <t>6,2*3</t>
  </si>
  <si>
    <t>6,5*2</t>
  </si>
  <si>
    <t>7*3,9</t>
  </si>
  <si>
    <t>CY 10</t>
  </si>
  <si>
    <t>Název</t>
  </si>
  <si>
    <t>Oddíl</t>
  </si>
  <si>
    <t>Sazba</t>
  </si>
  <si>
    <t>Sádra</t>
  </si>
  <si>
    <t>kanal</t>
  </si>
  <si>
    <t>malby</t>
  </si>
  <si>
    <t>rampa</t>
  </si>
  <si>
    <t>strop</t>
  </si>
  <si>
    <t>Daň</t>
  </si>
  <si>
    <t>-0,7*2</t>
  </si>
  <si>
    <t>0,45*2</t>
  </si>
  <si>
    <t>1,45*2</t>
  </si>
  <si>
    <t>223,65</t>
  </si>
  <si>
    <t>84,918</t>
  </si>
  <si>
    <t>Celkem</t>
  </si>
  <si>
    <t>Hm1[t]</t>
  </si>
  <si>
    <t>Hm2[t]</t>
  </si>
  <si>
    <t>Objekt</t>
  </si>
  <si>
    <t>Oddíly</t>
  </si>
  <si>
    <t>Základ</t>
  </si>
  <si>
    <t>soubor</t>
  </si>
  <si>
    <t>0,2*2*2</t>
  </si>
  <si>
    <t>0,4*2*2</t>
  </si>
  <si>
    <t>0,5*0,2</t>
  </si>
  <si>
    <t>0,5*0,8</t>
  </si>
  <si>
    <t>0,6*1,3</t>
  </si>
  <si>
    <t>0,6*2,2</t>
  </si>
  <si>
    <t>1*1,1*2</t>
  </si>
  <si>
    <t>1,1*1,2</t>
  </si>
  <si>
    <t>1,1*1,9</t>
  </si>
  <si>
    <t>1,1*2*4</t>
  </si>
  <si>
    <t>1,2*3,9</t>
  </si>
  <si>
    <t>1,5*1,5</t>
  </si>
  <si>
    <t>1,5*3,9</t>
  </si>
  <si>
    <t>1,8*0,2</t>
  </si>
  <si>
    <t>1,9*1,1</t>
  </si>
  <si>
    <t>1,9*1,8</t>
  </si>
  <si>
    <t>2,2*2,8</t>
  </si>
  <si>
    <t>2,5+1,5</t>
  </si>
  <si>
    <t>3,9*1,1</t>
  </si>
  <si>
    <t>5*0,4*2</t>
  </si>
  <si>
    <t>6,7*3,9</t>
  </si>
  <si>
    <t>Datum :</t>
  </si>
  <si>
    <t>Dodávka</t>
  </si>
  <si>
    <t>Mzdy/Mj</t>
  </si>
  <si>
    <t>Nhod/Mj</t>
  </si>
  <si>
    <t>SDK -wc</t>
  </si>
  <si>
    <t>kotelny</t>
  </si>
  <si>
    <t>záruben</t>
  </si>
  <si>
    <t>-0,7*2*3</t>
  </si>
  <si>
    <t>-1,3*2,6</t>
  </si>
  <si>
    <t>-2,2*2,8</t>
  </si>
  <si>
    <t>0,3*1,45</t>
  </si>
  <si>
    <t>0,65*1,6</t>
  </si>
  <si>
    <t>1,45*0,4</t>
  </si>
  <si>
    <t>1,45*2,4</t>
  </si>
  <si>
    <t>1,45*2,8</t>
  </si>
  <si>
    <t>1,6*0,65</t>
  </si>
  <si>
    <t>13,7*3,9</t>
  </si>
  <si>
    <t>17,9*1,1</t>
  </si>
  <si>
    <t>3,41*1,1</t>
  </si>
  <si>
    <t>34535515</t>
  </si>
  <si>
    <t>34814405</t>
  </si>
  <si>
    <t>45611104</t>
  </si>
  <si>
    <t>45864564</t>
  </si>
  <si>
    <t>46941110</t>
  </si>
  <si>
    <t>47986400</t>
  </si>
  <si>
    <t>47987456</t>
  </si>
  <si>
    <t>47987458</t>
  </si>
  <si>
    <t>55167399</t>
  </si>
  <si>
    <t>55331154</t>
  </si>
  <si>
    <t>59761039</t>
  </si>
  <si>
    <t>59761138</t>
  </si>
  <si>
    <t>6,2*6,75</t>
  </si>
  <si>
    <t>6,75*3,9</t>
  </si>
  <si>
    <t>60794109</t>
  </si>
  <si>
    <t>61140013</t>
  </si>
  <si>
    <t>61161716</t>
  </si>
  <si>
    <t>61187181</t>
  </si>
  <si>
    <t>63479019</t>
  </si>
  <si>
    <t>78947567</t>
  </si>
  <si>
    <t>CYKY 5x4</t>
  </si>
  <si>
    <t>Název MJ</t>
  </si>
  <si>
    <t>Razítko:</t>
  </si>
  <si>
    <t>Sazba[%]</t>
  </si>
  <si>
    <t>Soubor :</t>
  </si>
  <si>
    <t>Základna</t>
  </si>
  <si>
    <t>-0,75*0,5</t>
  </si>
  <si>
    <t>-1,45*2,8</t>
  </si>
  <si>
    <t>0,15*0,75</t>
  </si>
  <si>
    <t>0,58+1,32</t>
  </si>
  <si>
    <t>0,6*1,2*4</t>
  </si>
  <si>
    <t>0,6*2,8*2</t>
  </si>
  <si>
    <t>1,2*3,9*2</t>
  </si>
  <si>
    <t>1,4*2,2*2</t>
  </si>
  <si>
    <t>1,5*0,5*2</t>
  </si>
  <si>
    <t>1,9*1,1*2</t>
  </si>
  <si>
    <t>1,9*3,325</t>
  </si>
  <si>
    <t>113106121</t>
  </si>
  <si>
    <t>122201101</t>
  </si>
  <si>
    <t>132202101</t>
  </si>
  <si>
    <t>132202109</t>
  </si>
  <si>
    <t>156415588</t>
  </si>
  <si>
    <t>162201201</t>
  </si>
  <si>
    <t>162701105</t>
  </si>
  <si>
    <t>171201201</t>
  </si>
  <si>
    <t>171204120</t>
  </si>
  <si>
    <t>175101101</t>
  </si>
  <si>
    <t>2*0,3*0,1</t>
  </si>
  <si>
    <t>2*3,325*2</t>
  </si>
  <si>
    <t>2,64-1,32</t>
  </si>
  <si>
    <t>2,8*0,5*2</t>
  </si>
  <si>
    <t>210010016</t>
  </si>
  <si>
    <t>210010311</t>
  </si>
  <si>
    <t>210100526</t>
  </si>
  <si>
    <t>210110001</t>
  </si>
  <si>
    <t>210110003</t>
  </si>
  <si>
    <t>210111001</t>
  </si>
  <si>
    <t>210111003</t>
  </si>
  <si>
    <t>210120412</t>
  </si>
  <si>
    <t>210120453</t>
  </si>
  <si>
    <t>210121013</t>
  </si>
  <si>
    <t>210191013</t>
  </si>
  <si>
    <t>210200030</t>
  </si>
  <si>
    <t>210800106</t>
  </si>
  <si>
    <t>210800116</t>
  </si>
  <si>
    <t>210800117</t>
  </si>
  <si>
    <t>210800527</t>
  </si>
  <si>
    <t>210810015</t>
  </si>
  <si>
    <t>220280206</t>
  </si>
  <si>
    <t>220280221</t>
  </si>
  <si>
    <t>3+7+3+1+1</t>
  </si>
  <si>
    <t>3,9*3,325</t>
  </si>
  <si>
    <t>310236251</t>
  </si>
  <si>
    <t>310238211</t>
  </si>
  <si>
    <t>310239211</t>
  </si>
  <si>
    <t>319201311</t>
  </si>
  <si>
    <t>360410032</t>
  </si>
  <si>
    <t>451573111</t>
  </si>
  <si>
    <t>564861111</t>
  </si>
  <si>
    <t>596811111</t>
  </si>
  <si>
    <t>6,16+2,28</t>
  </si>
  <si>
    <t>6,2*3,9*3</t>
  </si>
  <si>
    <t>6,35*6,55</t>
  </si>
  <si>
    <t>612325112</t>
  </si>
  <si>
    <t>612325413</t>
  </si>
  <si>
    <t>612403399</t>
  </si>
  <si>
    <t>612421637</t>
  </si>
  <si>
    <t>612425931</t>
  </si>
  <si>
    <t>612471413</t>
  </si>
  <si>
    <t>612473181</t>
  </si>
  <si>
    <t>620471871</t>
  </si>
  <si>
    <t>622541011</t>
  </si>
  <si>
    <t>622711625</t>
  </si>
  <si>
    <t>622752135</t>
  </si>
  <si>
    <t>622752221</t>
  </si>
  <si>
    <t>631311126</t>
  </si>
  <si>
    <t>631312141</t>
  </si>
  <si>
    <t>631362021</t>
  </si>
  <si>
    <t>632452441</t>
  </si>
  <si>
    <t>632455105</t>
  </si>
  <si>
    <t>7*0,5*0,1</t>
  </si>
  <si>
    <t>721100911</t>
  </si>
  <si>
    <t>721174042</t>
  </si>
  <si>
    <t>721174045</t>
  </si>
  <si>
    <t>721194104</t>
  </si>
  <si>
    <t>721194109</t>
  </si>
  <si>
    <t>722130801</t>
  </si>
  <si>
    <t>722130901</t>
  </si>
  <si>
    <t>722160222</t>
  </si>
  <si>
    <t>722160223</t>
  </si>
  <si>
    <t>722173102</t>
  </si>
  <si>
    <t>722181113</t>
  </si>
  <si>
    <t>722220111</t>
  </si>
  <si>
    <t>722224114</t>
  </si>
  <si>
    <t>722231003</t>
  </si>
  <si>
    <t>722290542</t>
  </si>
  <si>
    <t>723150366</t>
  </si>
  <si>
    <t>723181003</t>
  </si>
  <si>
    <t>723190252</t>
  </si>
  <si>
    <t>723190901</t>
  </si>
  <si>
    <t>723190907</t>
  </si>
  <si>
    <t>723190909</t>
  </si>
  <si>
    <t>723220211</t>
  </si>
  <si>
    <t>723230100</t>
  </si>
  <si>
    <t>723230102</t>
  </si>
  <si>
    <t>723230154</t>
  </si>
  <si>
    <t>725112182</t>
  </si>
  <si>
    <t>725211624</t>
  </si>
  <si>
    <t>725531101</t>
  </si>
  <si>
    <t>725810811</t>
  </si>
  <si>
    <t>725819401</t>
  </si>
  <si>
    <t>725822611</t>
  </si>
  <si>
    <t>731200831</t>
  </si>
  <si>
    <t>731242111</t>
  </si>
  <si>
    <t>731333312</t>
  </si>
  <si>
    <t>731341130</t>
  </si>
  <si>
    <t>731391811</t>
  </si>
  <si>
    <t>731810301</t>
  </si>
  <si>
    <t>734209103</t>
  </si>
  <si>
    <t>734209104</t>
  </si>
  <si>
    <t>734221686</t>
  </si>
  <si>
    <t>734222802</t>
  </si>
  <si>
    <t>735000912</t>
  </si>
  <si>
    <t>735121810</t>
  </si>
  <si>
    <t>735152172</t>
  </si>
  <si>
    <t>735152481</t>
  </si>
  <si>
    <t>735152544</t>
  </si>
  <si>
    <t>735158220</t>
  </si>
  <si>
    <t>763111333</t>
  </si>
  <si>
    <t>763111336</t>
  </si>
  <si>
    <t>763111717</t>
  </si>
  <si>
    <t>763121425</t>
  </si>
  <si>
    <t>763131414</t>
  </si>
  <si>
    <t>763181311</t>
  </si>
  <si>
    <t>764226442</t>
  </si>
  <si>
    <t>766622216</t>
  </si>
  <si>
    <t>766651513</t>
  </si>
  <si>
    <t>766660001</t>
  </si>
  <si>
    <t>766660421</t>
  </si>
  <si>
    <t>766660422</t>
  </si>
  <si>
    <t>766660481</t>
  </si>
  <si>
    <t>766694111</t>
  </si>
  <si>
    <t>766695213</t>
  </si>
  <si>
    <t>771421810</t>
  </si>
  <si>
    <t>771574113</t>
  </si>
  <si>
    <t>771579191</t>
  </si>
  <si>
    <t>771579192</t>
  </si>
  <si>
    <t>771591111</t>
  </si>
  <si>
    <t>771591115</t>
  </si>
  <si>
    <t>771990111</t>
  </si>
  <si>
    <t>771990191</t>
  </si>
  <si>
    <t>773901111</t>
  </si>
  <si>
    <t>776511462</t>
  </si>
  <si>
    <t>776590130</t>
  </si>
  <si>
    <t>781474112</t>
  </si>
  <si>
    <t>781479191</t>
  </si>
  <si>
    <t>781495111</t>
  </si>
  <si>
    <t>781495115</t>
  </si>
  <si>
    <t>783201811</t>
  </si>
  <si>
    <t>783221112</t>
  </si>
  <si>
    <t>784453631</t>
  </si>
  <si>
    <t>787100802</t>
  </si>
  <si>
    <t>787616341</t>
  </si>
  <si>
    <t>787700802</t>
  </si>
  <si>
    <t>787716353</t>
  </si>
  <si>
    <t>787911111</t>
  </si>
  <si>
    <t>871265211</t>
  </si>
  <si>
    <t>892424111</t>
  </si>
  <si>
    <t>941955001</t>
  </si>
  <si>
    <t>952901111</t>
  </si>
  <si>
    <t>953845115</t>
  </si>
  <si>
    <t>953845116</t>
  </si>
  <si>
    <t>965043431</t>
  </si>
  <si>
    <t>965049112</t>
  </si>
  <si>
    <t>967042713</t>
  </si>
  <si>
    <t>968061125</t>
  </si>
  <si>
    <t>968062456</t>
  </si>
  <si>
    <t>968071125</t>
  </si>
  <si>
    <t>968072244</t>
  </si>
  <si>
    <t>968072456</t>
  </si>
  <si>
    <t>971031300</t>
  </si>
  <si>
    <t>971031500</t>
  </si>
  <si>
    <t>971033541</t>
  </si>
  <si>
    <t>973031346</t>
  </si>
  <si>
    <t>974031153</t>
  </si>
  <si>
    <t>974042554</t>
  </si>
  <si>
    <t>974042557</t>
  </si>
  <si>
    <t>974042559</t>
  </si>
  <si>
    <t>974082113</t>
  </si>
  <si>
    <t>974082114</t>
  </si>
  <si>
    <t>974082115</t>
  </si>
  <si>
    <t>974082116</t>
  </si>
  <si>
    <t>978013191</t>
  </si>
  <si>
    <t>978015244</t>
  </si>
  <si>
    <t>978015271</t>
  </si>
  <si>
    <t>978059541</t>
  </si>
  <si>
    <t>979011111</t>
  </si>
  <si>
    <t>979011121</t>
  </si>
  <si>
    <t>979081111</t>
  </si>
  <si>
    <t>979081121</t>
  </si>
  <si>
    <t>979082111</t>
  </si>
  <si>
    <t>979082121</t>
  </si>
  <si>
    <t>979402121</t>
  </si>
  <si>
    <t>998722202</t>
  </si>
  <si>
    <t>998723202</t>
  </si>
  <si>
    <t>998725101</t>
  </si>
  <si>
    <t>998731202</t>
  </si>
  <si>
    <t>998734202</t>
  </si>
  <si>
    <t>998735202</t>
  </si>
  <si>
    <t>998763201</t>
  </si>
  <si>
    <t>998766202</t>
  </si>
  <si>
    <t>998771202</t>
  </si>
  <si>
    <t>998777202</t>
  </si>
  <si>
    <t>998781201</t>
  </si>
  <si>
    <t>999281111</t>
  </si>
  <si>
    <t>FILTR 3/4</t>
  </si>
  <si>
    <t>Faktura :</t>
  </si>
  <si>
    <t>Hm1[t]/Mj</t>
  </si>
  <si>
    <t>Hm2[t]/Mj</t>
  </si>
  <si>
    <t>Kabel UTP</t>
  </si>
  <si>
    <t>Sazba DPH</t>
  </si>
  <si>
    <t>Trubka 25</t>
  </si>
  <si>
    <t>Zakázka :</t>
  </si>
  <si>
    <t>Řádek</t>
  </si>
  <si>
    <t>-1,6*2,4*2</t>
  </si>
  <si>
    <t>0,15*0,5*2</t>
  </si>
  <si>
    <t>0,2*2*1,45</t>
  </si>
  <si>
    <t>0,4*0,45*2</t>
  </si>
  <si>
    <t>0,65*2,4*2</t>
  </si>
  <si>
    <t>11*0,4*0,3</t>
  </si>
  <si>
    <t>11*0,4*0,6</t>
  </si>
  <si>
    <t>30/09/2015</t>
  </si>
  <si>
    <t>CYKY 3x2,5</t>
  </si>
  <si>
    <t>CYKY 5x1,5</t>
  </si>
  <si>
    <t>CYKY 5x2,5</t>
  </si>
  <si>
    <t>Investor :</t>
  </si>
  <si>
    <t>Kryt 1-6-7</t>
  </si>
  <si>
    <t>Náklady/MJ</t>
  </si>
  <si>
    <t>Objednal :</t>
  </si>
  <si>
    <t>zasklívání</t>
  </si>
  <si>
    <t>6+6+7+14+14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</si>
  <si>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</si>
  <si>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</si>
  <si>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</si>
  <si>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</si>
  <si>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</si>
  <si>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</si>
  <si>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</si>
  <si>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nátěry</t>
  </si>
  <si>
    <t>0,75*0,5*0,3</t>
  </si>
  <si>
    <t>1,4*2,2*0,45</t>
  </si>
  <si>
    <t>Odsouhlasil:</t>
  </si>
  <si>
    <t>Projektant :</t>
  </si>
  <si>
    <t>Rekapitulace</t>
  </si>
  <si>
    <t>rozvod plynu</t>
  </si>
  <si>
    <t>sadrokartony</t>
  </si>
  <si>
    <t>0,4*1,45*0,45</t>
  </si>
  <si>
    <t>2,3*1,45*0,12</t>
  </si>
  <si>
    <t>2,3*1,45*0,15</t>
  </si>
  <si>
    <t>2,3*1,5*0,005</t>
  </si>
  <si>
    <t>27,6*0,1*0,15</t>
  </si>
  <si>
    <t>Název nákladu</t>
  </si>
  <si>
    <t>kompletace ZT</t>
  </si>
  <si>
    <t>kulovy kohout</t>
  </si>
  <si>
    <t>rozvod topení</t>
  </si>
  <si>
    <t>Revize elektro</t>
  </si>
  <si>
    <t>rozvody topení</t>
  </si>
  <si>
    <t>1,5+1,2+1,2+1,2</t>
  </si>
  <si>
    <t>Hmoty1[t] za Mj</t>
  </si>
  <si>
    <t>Hmoty2[t] za Mj</t>
  </si>
  <si>
    <t>Ostatní náklady</t>
  </si>
  <si>
    <t>Přirážky</t>
  </si>
  <si>
    <t>Počet MJ</t>
  </si>
  <si>
    <t>10+4+4+2+2+2+2+2</t>
  </si>
  <si>
    <t>12+3+5,6+6,2+0,8</t>
  </si>
  <si>
    <t>Zásuvka tango 1x</t>
  </si>
  <si>
    <t>Zásuvka tango 2x</t>
  </si>
  <si>
    <t>KOHOUT KULOVY 3/4</t>
  </si>
  <si>
    <t>obklady keramicke</t>
  </si>
  <si>
    <t>podlahy z dlazdic</t>
  </si>
  <si>
    <t>Dílčí DPH</t>
  </si>
  <si>
    <t>Krabice KU 68 spoj</t>
  </si>
  <si>
    <t>hloubené vykopávky</t>
  </si>
  <si>
    <t>POPLATEK ZA SKLADKU</t>
  </si>
  <si>
    <t>PRISLUSENSTVI TELES</t>
  </si>
  <si>
    <t>SROUBENI ROHOVE 1/2</t>
  </si>
  <si>
    <t>konstrukce ze zemin</t>
  </si>
  <si>
    <t>Číslo(SKP)</t>
  </si>
  <si>
    <t>Rámeček 1x</t>
  </si>
  <si>
    <t>Sazba [Kč]</t>
  </si>
  <si>
    <t>Umístění :</t>
  </si>
  <si>
    <t>VENTIL VYPOUSTECI 1/2</t>
  </si>
  <si>
    <t>Kurz měny :</t>
  </si>
  <si>
    <t>Množství Mj</t>
  </si>
  <si>
    <t>Popis řádku</t>
  </si>
  <si>
    <t>přesun hmot</t>
  </si>
  <si>
    <t>ZARUCNI SPUSTENI KOTLE</t>
  </si>
  <si>
    <t>Zásuvka Datová 1 vývod</t>
  </si>
  <si>
    <t>odkopávky a prokopávky</t>
  </si>
  <si>
    <t>Celkové ostatní náklady</t>
  </si>
  <si>
    <t>POPLATEK ZA SKLADKU SUT</t>
  </si>
  <si>
    <t>SEDATKO KLOZ. DINO BILE</t>
  </si>
  <si>
    <t>napojeni na stav rozvod</t>
  </si>
  <si>
    <t>1 Kč za 1 Kč</t>
  </si>
  <si>
    <t>Cena vč. DPH</t>
  </si>
  <si>
    <t>dveřní otvor</t>
  </si>
  <si>
    <t>soc zařízení</t>
  </si>
  <si>
    <t>ostatni prace dopojovaci</t>
  </si>
  <si>
    <t>výkladec a vstupní dvere</t>
  </si>
  <si>
    <t>Penetracni nater podkladu</t>
  </si>
  <si>
    <t>podlahy ze syntetic. hmot</t>
  </si>
  <si>
    <t>Množství [Mj]</t>
  </si>
  <si>
    <t>otopná tělesa</t>
  </si>
  <si>
    <t>Podlahy penetrace podkladu</t>
  </si>
  <si>
    <t>ZARUBEN OCEL.H 160 700 L/P</t>
  </si>
  <si>
    <t>kovové stavební konstrukce</t>
  </si>
  <si>
    <t>potrubí z trub plastických</t>
  </si>
  <si>
    <t>Podlahy spárování silikonem</t>
  </si>
  <si>
    <t>Prebrouseni sterky strojove</t>
  </si>
  <si>
    <t>pro rozvody topného potrubí</t>
  </si>
  <si>
    <t>elektromontáže</t>
  </si>
  <si>
    <t>podkl.vrstvy poz. komunikací</t>
  </si>
  <si>
    <t>podkladni a vedl. konstrukce</t>
  </si>
  <si>
    <t>podlahy a podlah. konstrukce</t>
  </si>
  <si>
    <t>bourání a demolice konstrukcí</t>
  </si>
  <si>
    <t>Dodatek číslo :</t>
  </si>
  <si>
    <t>Montážní Hřebík</t>
  </si>
  <si>
    <t>Zakázka číslo :</t>
  </si>
  <si>
    <t>vodovod vnitřní</t>
  </si>
  <si>
    <t>SVITIDLO STROP ZARIV 1VL18L-WR</t>
  </si>
  <si>
    <t>DVERE VNITR PLNE 70X197 DYH BUK</t>
  </si>
  <si>
    <t>Archivní číslo :</t>
  </si>
  <si>
    <t>Rozpočet číslo :</t>
  </si>
  <si>
    <t>klempířské práce</t>
  </si>
  <si>
    <t>plynovod vnitřní</t>
  </si>
  <si>
    <t>FOLIE BEZPECNOSTNI OCHRANNA SC X</t>
  </si>
  <si>
    <t>DESKY PARAPETNI POSTFORMING 600MM</t>
  </si>
  <si>
    <t>Priplatek za lepivost hor 3 rucne</t>
  </si>
  <si>
    <t>SPINAC 10A TANGO BÍLÝ, SLONOVÁ KO</t>
  </si>
  <si>
    <t>Přip. svorkovnice</t>
  </si>
  <si>
    <t>Vypínač Tango č.1</t>
  </si>
  <si>
    <t>HONEYWELL CM67 TYDENI CIKLUS REGUL</t>
  </si>
  <si>
    <t>Nater pen Austis Sanatherm fixativ</t>
  </si>
  <si>
    <t>Hloub ryh s 0,6 m soudr hor 3 rucne</t>
  </si>
  <si>
    <t>OKNO PLAST 1KRIDL OTV+VYKL PR 50X70</t>
  </si>
  <si>
    <t>Položkový rozpočet</t>
  </si>
  <si>
    <t>Rozpočtové náklady</t>
  </si>
  <si>
    <t>kanalizace vnitřní</t>
  </si>
  <si>
    <t>přemístění výkopku</t>
  </si>
  <si>
    <t>zdi podpěrné a volné</t>
  </si>
  <si>
    <t>konstrukce truhlářské</t>
  </si>
  <si>
    <t>úpravy povrchu vnější</t>
  </si>
  <si>
    <t>ocelový rám sklepního okna v podlaze rampy</t>
  </si>
  <si>
    <t>lista přechodová nerez</t>
  </si>
  <si>
    <t>včetně tepelné izolace</t>
  </si>
  <si>
    <t>úpravy povrchu vnitřní</t>
  </si>
  <si>
    <t>Chránička D 44,5x2,6 mm</t>
  </si>
  <si>
    <t>Stavební objekt číslo :</t>
  </si>
  <si>
    <t>Potrubí pozinkované závitové zazátkování vývodu</t>
  </si>
  <si>
    <t>lešení a stavební výtahy</t>
  </si>
  <si>
    <t>Odvoz suti a vybouraných hmot na skládku do 1 km</t>
  </si>
  <si>
    <t>betonovy fundament  pod otop telesem v mist 1.02</t>
  </si>
  <si>
    <t>Seznam položek pro oddíl :</t>
  </si>
  <si>
    <t>Ventil průchozí Ke 83c G 1</t>
  </si>
  <si>
    <t>Vyrovnání nerovného povrchu zdiva tl do 30 mm maltou</t>
  </si>
  <si>
    <t>Uložení sypaniny na skládky</t>
  </si>
  <si>
    <t>Základní rozpočtové náklady</t>
  </si>
  <si>
    <t>přípravné a přidružené práce</t>
  </si>
  <si>
    <t>různé dokončovací konstrukce</t>
  </si>
  <si>
    <t>Baterie umyvadlové stojánkové pákové bez otvírání odpadu</t>
  </si>
  <si>
    <t>Klozet keramický kombi s úspornou armaturou odpad svislý</t>
  </si>
  <si>
    <t>kryty poz.komunikací - dlažba</t>
  </si>
  <si>
    <t>dodávka a osazení atyp ocelové okno sklepní v podlaze rampy</t>
  </si>
  <si>
    <t>Broušení povrchu litého teraca</t>
  </si>
  <si>
    <t>Krycí list [ceny uvedeny v Kč]</t>
  </si>
  <si>
    <t>revize vnitřního rozvodu plynu</t>
  </si>
  <si>
    <t>Účelové měrné jednotky (bez DPH)</t>
  </si>
  <si>
    <t>Hadice napouštěcí pryžové D 16/23</t>
  </si>
  <si>
    <t>Montáž bezpečnostní fólie na sklo</t>
  </si>
  <si>
    <t>Tlak zkouška těl Nitra,DJ,DZ 2řad</t>
  </si>
  <si>
    <t>SDK podhled desky 1xA 15 bez TI dvouvrstvá spodní kce profil CD+UD</t>
  </si>
  <si>
    <t>Podklad ze štěrkodrtě ŠD tl 200 mm</t>
  </si>
  <si>
    <t>po ventilatoru a průrazy instalací</t>
  </si>
  <si>
    <t>stavební opravy komerčních prostor</t>
  </si>
  <si>
    <t>Celkové rozpočtové náklady (bezDPH)</t>
  </si>
  <si>
    <t xml:space="preserve">pro svislé dopojení otopných těles </t>
  </si>
  <si>
    <t>Montáž rozvaděčů - skříní nástěnných</t>
  </si>
  <si>
    <t>Penetrace podkladu vnitřních obkladů</t>
  </si>
  <si>
    <t>SDK příčka základní penetrační nátěr</t>
  </si>
  <si>
    <t>Montáž termostatu ZEPAFIX, typ 119 06</t>
  </si>
  <si>
    <t>Spárování vnitřních obkladů silikonem</t>
  </si>
  <si>
    <t>Zkouška těsnosti potrubí plynovodního</t>
  </si>
  <si>
    <t>Vysekání kapes ve zdivu cihelném na MV nebo MVC pl do 0,25 m2 hl do 450 mm</t>
  </si>
  <si>
    <t>Demontáž ventilů výtokových nástěnných</t>
  </si>
  <si>
    <t>Lešení lehké pomocné v podlah do 1,2 m</t>
  </si>
  <si>
    <t>Výztuž mazanin svařovanými sítěmi Kari</t>
  </si>
  <si>
    <t>Zazátkování hrdla potrubí kanalizačního</t>
  </si>
  <si>
    <t>Daň z přidané hodnoty (Rozpočet+Ostatní)</t>
  </si>
  <si>
    <t>Potrubí vodovodní plastové PE-Xa spoj násuvnou objímkou plastovou D 16x2,2 mm Wirsbo</t>
  </si>
  <si>
    <t>Celkové náklady (Rozpočet +Ostatní) vč. DPH</t>
  </si>
  <si>
    <t>Hrubá výplň rýh ve vnitřních stěnách maltou</t>
  </si>
  <si>
    <t>Výpustky plynovodní vedení a upevnění DN 20</t>
  </si>
  <si>
    <t>Vyvedení a upevnění odpadních výpustek DN 40</t>
  </si>
  <si>
    <t>Demontáž otopného tělesa ocelového článkového</t>
  </si>
  <si>
    <t>Přesun hmot pro kotelny v objektech v do 12 m</t>
  </si>
  <si>
    <t>Vyvedení a upevnění odpadních výpustek DN 100</t>
  </si>
  <si>
    <t>Lože pod potrubí otevřený výkop ze štěrkopísku</t>
  </si>
  <si>
    <t>Potrubí měděné tvrdé spojované lisováním DN 15</t>
  </si>
  <si>
    <t>Potrubí měděné tvrdé spojované lisováním DN 20</t>
  </si>
  <si>
    <t>Ruční oškrabání maleb a štuku stěn vnitř -50pr</t>
  </si>
  <si>
    <t>zadní vchodové dveře 2kř plastové bílé 145/280</t>
  </si>
  <si>
    <t>KZS lišta rohová stěnová Al s tkaninou 10/10 mm</t>
  </si>
  <si>
    <t>Montáž armatury závitové s jedním závitem G 1/2</t>
  </si>
  <si>
    <t>Montáž armatury závitové s jedním závitem G 3/4</t>
  </si>
  <si>
    <t>Montáž jističů třípólových nn do 25 A ve skříni</t>
  </si>
  <si>
    <t>Napojeni nového potrubí na stavajici Pvc šachtu</t>
  </si>
  <si>
    <t>Odvzdušnění nebo napuštění plynovodního potrubí</t>
  </si>
  <si>
    <t>Přesun hmot pro opravy a údržbu budov v do 25 m</t>
  </si>
  <si>
    <t>Vybourání kovových dveřních zárubní pl přes 2 m2</t>
  </si>
  <si>
    <t>Vysklívání výkladců plochy do 3 m2 skla plochého</t>
  </si>
  <si>
    <t>Montáž jističů jednopólových nn do 25 A ve skříni</t>
  </si>
  <si>
    <t>Uzavření,otevření plynovodního potrubí při opravě</t>
  </si>
  <si>
    <t>Vybourání dřevěných dveřních zárubní pl přes 2 m2</t>
  </si>
  <si>
    <t>Přesun hmot pro podlahy lité v objektech v do 12 m</t>
  </si>
  <si>
    <t>Pohřební služba -Revoluční 12,Krnov-opravy prostor</t>
  </si>
  <si>
    <t>Potrubí měděné měkké spojované lisováním DN 20 ZTI</t>
  </si>
  <si>
    <t>Svislá doprava suti a vybouraných hmot ZKD podlaží</t>
  </si>
  <si>
    <t>Demontáž atyp dřev prof lišt oken k dalšímu použití</t>
  </si>
  <si>
    <t>Mazanina tl do 120 mm z betonu prostého tř. C 25/30</t>
  </si>
  <si>
    <t>Nástěnka pro výtokový ventil G 1/2 s jedním závitem</t>
  </si>
  <si>
    <t>Přesun hmot pro otopná tělesa v objektech v do 12 m</t>
  </si>
  <si>
    <t>Demontáž soklíků opakních kladených do malty rovných</t>
  </si>
  <si>
    <t>KZS lišta rohová soklová PVC s tkaninou a okapničkou</t>
  </si>
  <si>
    <t>Potrubí kanalizační z PP připojovací systém HT DN 40</t>
  </si>
  <si>
    <t>Vybourání kovových rámů oken jednoduchých pl do 1 m2</t>
  </si>
  <si>
    <t>Doplnění rýh v dosavadních mazaninách betonem prostým</t>
  </si>
  <si>
    <t>Montáž ventilů rohových G 1/2 s připojovací trubičkou</t>
  </si>
  <si>
    <t>Přesun hmot pro vnitřní vodovod v objektech v do 12 m</t>
  </si>
  <si>
    <t>Potrubí kanalizační z PP připojovací systém HT DN 100</t>
  </si>
  <si>
    <t>přebroušení stávající podlahy z dlažby před penetrací</t>
  </si>
  <si>
    <t>Demontáž potrubí ocelové pozinkované závitové do DN 25</t>
  </si>
  <si>
    <t>Ochrana vodovodního potrubí plstěnými pásy do DN 25 mm</t>
  </si>
  <si>
    <t>Přesun hmot pro vnitřní plynovod v objektech v do 12 m</t>
  </si>
  <si>
    <t>Svislá doprava suti a vybouraných hmot za prvé podlaží</t>
  </si>
  <si>
    <t>Vypuštění vody z kotle samospádem plocha kotle do 5 m2</t>
  </si>
  <si>
    <t>Odsekání zdiva z kamene nebo betonu plošné tl do 150 mm</t>
  </si>
  <si>
    <t>Odstranění nátěrů ze zámečnických konstrukcí oškrabáním</t>
  </si>
  <si>
    <t>Příplatek k montáž podlah keramických za plochu do 5 m2</t>
  </si>
  <si>
    <t>Vysekání rýh ve zdivu cihelném hl do 100 mm š do 100 mm</t>
  </si>
  <si>
    <t>Vyvěšení nebo zavěšení kovových křídel dveří pl do 2 m2</t>
  </si>
  <si>
    <t>Přesun hmot procentní pro armatury v objektech v do 12 m</t>
  </si>
  <si>
    <t>Příplatek k montáž podlah keramických za omezený prostor</t>
  </si>
  <si>
    <t>Vyvěšení nebo zavěšení dřevěných křídel dveří pl do 2 m2</t>
  </si>
  <si>
    <t>Montáž trubek plastových ohebných D 23 mm uložených volně</t>
  </si>
  <si>
    <t>Vnitřní omítka zdiva vápenná nebo vápenocementová štuková</t>
  </si>
  <si>
    <t>Montáž jednokřídlové kovové zárubně v do 2,75 m SDK příčka</t>
  </si>
  <si>
    <t>Rozvaděč 36 +6 mod včetně výzbroje (chranice,jističe atd.)</t>
  </si>
  <si>
    <t>Atyp úprava stáv dřev prof lišt oken a jejich zpětná montáž</t>
  </si>
  <si>
    <t>Demontáž kotle rychlovyhřívacího závěsného bez přípravy TUV</t>
  </si>
  <si>
    <t>Odvoz suti a vybouraných hmot na skládku ZKD 1 km přes 1 km</t>
  </si>
  <si>
    <t>Přesun hmot pro konstrukce truhlářské v objektech v do 12 m</t>
  </si>
  <si>
    <t>Přesun hmot procentní pro dřevostavby v objektech v do 12 m</t>
  </si>
  <si>
    <t>Doplnění cementového potěru hlazeného pl do 4 m2 tl do 40 mm</t>
  </si>
  <si>
    <t>Montáž kabely bytové uložené pod omítku SEKU, SYKY do D 7 mm</t>
  </si>
  <si>
    <t>Montáž kabely bytové uložené pod omítku SYKFY 5 x 2 x 0,5 mm</t>
  </si>
  <si>
    <t>Montáž proudových chráničů dvoupólových nn do 25 A ve skříni</t>
  </si>
  <si>
    <t>Montáž truhlářských prahů dveří 1křídlových šířky přes 10 cm</t>
  </si>
  <si>
    <t>Vnitřní omítka zdiva vápenocementová ze suchých směsí hladká</t>
  </si>
  <si>
    <t>Vodorovné přemístění do 10000 m výkopku z horniny tř. 1 až 4</t>
  </si>
  <si>
    <t>Vysekání rýh pro vodiče v omítce MV nebo MVC stěn š do 50 mm</t>
  </si>
  <si>
    <t>Vysekání rýh pro vodiče v omítce MV nebo MVC stěn š do 70 mm</t>
  </si>
  <si>
    <t>Vápenocementová hladká omítka rýh ve stěnách šířky do 300 mm</t>
  </si>
  <si>
    <t>OSAZ A DOD KOVANI DVERI vnitřních nerez klika klika, wc zamek</t>
  </si>
  <si>
    <t>Vysekání rýh pro vodiče v omítce MV nebo MVC stěn š do 100 mm</t>
  </si>
  <si>
    <t>Vysekání rýh pro vodiče v omítce MV nebo MVC stěn š do 150 mm</t>
  </si>
  <si>
    <t>Elektrický ohřívač zásobníkový přepadový beztlakový 5 l / 2 kW</t>
  </si>
  <si>
    <t>Omítka vápenná štuková vnitřního ostění okenního nebo dveřního</t>
  </si>
  <si>
    <t>Termostatická hlavice vosková PN 10 do 110°C otopných těles VK</t>
  </si>
  <si>
    <t>Šroubení přechodové G 1/2 F x D 16 PRES-GAS s vnitřním závitem</t>
  </si>
  <si>
    <t>Úprava podkladu nášlapných ploch betonových nivelačním tmelením</t>
  </si>
  <si>
    <t>Montáž svítidel žárovkových bytových nástěnných 1 zdroj se sklem</t>
  </si>
  <si>
    <t>Přesun hmot procentní pro obklady keramické v objektech v do 6 m</t>
  </si>
  <si>
    <t>Přesun hmot tonážní pro zařizovací předměty v objektech v do 6 m</t>
  </si>
  <si>
    <t>Vyrovnání podkladu samonivelační stěrkou tl 4 mm pevnosti 15 Mpa</t>
  </si>
  <si>
    <t>Montáž zásuvka vestavná šroubové připojení 2P se zapojením vodičů</t>
  </si>
  <si>
    <t>Odkopávky a prokopávky nezapažené v hornině tř. 3 objem do 100 m3</t>
  </si>
  <si>
    <t>Přesun hmot procentní pro podlahy z dlaždic v objektech v do 12 m</t>
  </si>
  <si>
    <t>Vodorovné přemístění do 10 m nošením výkopku z horniny tř. 1 až 4</t>
  </si>
  <si>
    <t>Flexibilní hadice na plyn PN 1 délky 800 mm pro bajonetové uzávěry</t>
  </si>
  <si>
    <t>Kanalizační potrubí z tvrdého PVC-systém KG tuhost třídy SN4 DN100</t>
  </si>
  <si>
    <t>Montáž plastových oken plochy do 1 m2 otevíravých s rámem do zdiva</t>
  </si>
  <si>
    <t>Montáž vchodových dveří 2křídlových s díly a nadsvětlíkem do zdiva</t>
  </si>
  <si>
    <t>Otlučení vnitřních omítek stěn MV nebo MVC stěn v rozsahu do 100 %</t>
  </si>
  <si>
    <t>Dodávka a montáž osvetlovacích těles není předmětem tohoto rozpočtu</t>
  </si>
  <si>
    <t>Vnitrostaveništní vodorovná doprava suti a vybouraných hmot do 10 m</t>
  </si>
  <si>
    <t>Vyčištění budov bytové a občanské výstavby při výšce podlaží do 4 m</t>
  </si>
  <si>
    <t>Montáž měděných vodičů CY, HO5V, HO7V, NYY, YY 6 mm2 uložených volně</t>
  </si>
  <si>
    <t>Montáž zásuvka vestavná šroubové připojení 3P+PE se zapojením vodičů</t>
  </si>
  <si>
    <t>Odsekání a odebrání obkladů stěn z vnitřních obkládaček pl přes 1 m2</t>
  </si>
  <si>
    <t>Oplechování parapetů rovných celoplošně lepené z Al plechu rš 200 mm</t>
  </si>
  <si>
    <t>Dodávka a montáž rozvaděče slaboproudu není předmětem tohoto rozpočtu</t>
  </si>
  <si>
    <t>Montáž nástěnný přepínač nn 5-sériový pro prostředí základní nebo vlhké</t>
  </si>
  <si>
    <t>Montáž nástěnný vypínač nn jednopólový pro prostředí základní nebo vlhké</t>
  </si>
  <si>
    <t>Napojení komínu na kanalizaci d50 pro odvod kondenzátu z komínové vložky</t>
  </si>
  <si>
    <t>Vybourání otvorů ve zdivu cihelném plochy do 0,0225 m2 tloušťky do 45 cm</t>
  </si>
  <si>
    <t>Vybourání otvorů ve zdivu cihelném plochy do 0,0225 m2 tloušťky do 75 cm</t>
  </si>
  <si>
    <t>dlaždice keramické RAKO - koupelny SANDSTONE PLUS  30 x 30 x 1 cm II. j.</t>
  </si>
  <si>
    <t>Oprava vnitřní vápenocementové hladké omítky stěn v rozsahu plochy do 50%</t>
  </si>
  <si>
    <t>Vybourání otvorů ve zdivu cihelném pl do 1 m2 na MVC nebo MV tl do 300 mm</t>
  </si>
  <si>
    <t>Zazdívka otvorů pl do 1 m2 ve zdivu nadzákladovém cihlami pálenými na MVC</t>
  </si>
  <si>
    <t>Zazdívka otvorů pl do 4 m2 ve zdivu nadzákladovém cihlami pálenými na MVC</t>
  </si>
  <si>
    <t>Montáž dveřních křídel otvíravých 1křídlových š do 0,8 m do ocelové zárubně</t>
  </si>
  <si>
    <t>SDK příčka tl 100 mm profil CW+UW 75 desky 1xH2 12,5 TI 60 mm EI 30 Rw 45 dB</t>
  </si>
  <si>
    <t>Vyregulování ventilu nebo kohoutu dvojregulačního s termostatickým ovládáním</t>
  </si>
  <si>
    <t>Příplatek k montáži obkladů vnitřních keramických hladkých za plochu do 10 m2</t>
  </si>
  <si>
    <t>SDK příčka tl 125 mm profil CW+UW 100 desky 1xH2 12,5 TI 80 mm EI 30 Rw 48 dB</t>
  </si>
  <si>
    <t>Umyvadlo keramické připevněné na stěnu šrouby bílé se sloupem na sifon 650 mm</t>
  </si>
  <si>
    <t>Vnitrostaveništní vodorovná doprava suti a vybouraných hmot ZKD 5 m přes 10 m</t>
  </si>
  <si>
    <t>Vysekání rýh v dlažbě betonové nebo jiné monolitické hl do 100 mm š do 150 mm</t>
  </si>
  <si>
    <t>Vysekání rýh v dlažbě betonové nebo jiné monolitické hl do 100 mm š do 300 mm</t>
  </si>
  <si>
    <t>Montáž parapetních desek dřevěných, laminovaných šířky do 30 cm délky do 1,0 m</t>
  </si>
  <si>
    <t>Kulový uzávěr přímý PN 5 G 1/2 FF s protipožární armaturou a 2x vnitřním závitem</t>
  </si>
  <si>
    <t>Otlučení vnějších omítek MV nebo MVC stupeň složitosti I až IV o rozsahu do 65 %</t>
  </si>
  <si>
    <t>SDK stěna předsazená tl 112,5 mm profil CW+UW 100 deska 1xDF 12,5 TI 40 mm EI 30</t>
  </si>
  <si>
    <t>Zasklívání výkladců s podtmelením na lišty do 3 m2 dvojsklem izolačním tl 2x8 mm</t>
  </si>
  <si>
    <t>obkládačky keramické RAKO - koupelny NEO (bílé i barevné) 20 x 25 x 0,68 cm I. j.</t>
  </si>
  <si>
    <t>Zazdívka otvorů pl do 0,09 m2 ve zdivu nadzákladovém cihlami pálenými tl do 450 mm</t>
  </si>
  <si>
    <t>Kotel ocelový nástěnný na plyn Junkers kondenzační do 16 kW bez TUV provedení turbo</t>
  </si>
  <si>
    <t>Montáž krabic odbočných zapuštěných plastových kruhových KU68-1902/KO68, KO97/KO97V</t>
  </si>
  <si>
    <t>Otopné těleso panelové Korado Radik Ventil Kompakt typ 10 VK výška/délka 600/500 mm</t>
  </si>
  <si>
    <t>Příplatek k bourání betonových mazanin za bourání se svařovanou sítí tl přes 100 mm</t>
  </si>
  <si>
    <t>Rozebrání dlažeb nebo dílců komunikací pro pěší z betonových nebo kamenných dlaždic</t>
  </si>
  <si>
    <t>Ventil závitový termostatický rohový G 1/2 PN 16 do 110°C s ruční hlavou chromovaný</t>
  </si>
  <si>
    <t>Montáž podlah keramických režných hladkých lepených flexibilním lepidlem do 12 ks/m2</t>
  </si>
  <si>
    <t>Otopné těleso panelové Korado Radik Ventil Kompakt typ 21 VK výška/délka 600/1600 mm</t>
  </si>
  <si>
    <t>Otopné těleso panelové Korado Radik Ventil Kompakt typ 22 VK výška/délka 400/2300 mm</t>
  </si>
  <si>
    <t>Zasklívání oken a dveří s podtmelením na lišty do 2 m2 dvojsklem izolačním tl 2x4 mm</t>
  </si>
  <si>
    <t>Bourání podkladů pod dlažby betonových s potěrem nebo teracem tl do 150 mm pl do 4 m2</t>
  </si>
  <si>
    <t>Tenkovrstvá silikonsilikátová zrnitá omítka tl. 1,5 mm včetně penetrace vnějších stěn</t>
  </si>
  <si>
    <t>Nátěry syntetické KDK barva dražší lesklý povrch 1x antikorozní, 1x základní, 2x email</t>
  </si>
  <si>
    <t>Montáž obkladů vnitřních keramických hladkých do 12 ks/m2 lepených flexibilním lepidlem</t>
  </si>
  <si>
    <t>Obsyp potrubí bez prohození sypaniny z hornin tř. 1 až 4 uloženým do 3 m od kraje výkopu</t>
  </si>
  <si>
    <t>Montáž měděných kabelů CYKY, CYKYD, CYKYDY, NYM, NYY, YSLY 750 V 5x1,5 mm2 uložených volně</t>
  </si>
  <si>
    <t>Montáž měděných kabelů CYKY,CYBY,CYMY,NYM,CYKYLS,CYKYLo 5x4 mm2 uložených pod omítku ve stěně</t>
  </si>
  <si>
    <t>Příplatek k vyrovnání podkladu dlažby samonivelační stěrkou pevnosti 15 Mpa ZKD 1 mm tloušťky</t>
  </si>
  <si>
    <t>Ukončení kabelů mikrofonních smršťovací záklopkou nebo páskou se zapojením žíly do 6x0,75 mm2</t>
  </si>
  <si>
    <t>Vysklívání stěn, příček, balkónového zábradlí, výtahových šachet plochy do 3 m2 skla plochého</t>
  </si>
  <si>
    <t>Vyvložkování stávajícího svislého kouřovodu plast vložkami  D do 100 mm pro kondenzační kotel</t>
  </si>
  <si>
    <t>Tenkovrstvá úprava vnitřních stěn tl do 3 mm aktivovaným štukem s disperzní přilnavou přísadou</t>
  </si>
  <si>
    <t>KZS stěn budov pod omítku deskami z polystyrénu EPS NEO tl 150 mm s hmoždinkami s kovovým trnem</t>
  </si>
  <si>
    <t>Montáž měděných kabelů CYKY,CYBY,CYMY,NYM,CYKYLS,CYKYLo 3x2,5 mm2 uložených pod omítku ve stěně</t>
  </si>
  <si>
    <t>Montáž měděných kabelů CYKY,CYBY,CYMY,NYM,CYKYLS,CYKYLo 5x2,5 mm2 uložených pod omítku ve stěně</t>
  </si>
  <si>
    <t>Příplatek k vysekání rýh v dlažbě betonové nebo jiné monolitické hl do 100 mm ZKD 100 mm š rýhy</t>
  </si>
  <si>
    <t>Kladení dlažby z betonových nebo kamenných dlaždic komunikací pro pěší do lože z kameniva těženého</t>
  </si>
  <si>
    <t>Nucený odtah spalin soustředným potrubím pro kondenzační kotel vodorovný 60/100 ke komínové šachtě</t>
  </si>
  <si>
    <t>Malby směsi PRIMALEX tekuté disperzní bílé otěruvzdorné dvojnásobné s penetrací místnost v do 3,8 m</t>
  </si>
  <si>
    <t>C:\RozpNz\Data\ Pohřební služba -Revoluční 12,Krnov-opravy prostor-uprava 2016.o32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</si>
</sst>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6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35" borderId="18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left"/>
    </xf>
    <xf numFmtId="168" fontId="4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8" fontId="7" fillId="34" borderId="15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69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171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68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8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1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68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68" fontId="10" fillId="33" borderId="17" xfId="0" applyNumberFormat="1" applyFont="1" applyFill="1" applyBorder="1" applyAlignment="1">
      <alignment horizontal="center"/>
    </xf>
    <xf numFmtId="168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70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1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vertical="top"/>
    </xf>
    <xf numFmtId="171" fontId="13" fillId="33" borderId="0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right" vertical="top"/>
    </xf>
    <xf numFmtId="0" fontId="26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4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5" fontId="4" fillId="33" borderId="15" xfId="0" applyNumberFormat="1" applyFont="1" applyFill="1" applyBorder="1" applyAlignment="1">
      <alignment vertical="top"/>
    </xf>
    <xf numFmtId="165" fontId="7" fillId="33" borderId="15" xfId="0" applyNumberFormat="1" applyFont="1" applyFill="1" applyBorder="1" applyAlignment="1">
      <alignment vertical="top"/>
    </xf>
    <xf numFmtId="165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right" vertical="top"/>
    </xf>
    <xf numFmtId="165" fontId="7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/>
    </xf>
    <xf numFmtId="171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8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center" vertical="center"/>
    </xf>
    <xf numFmtId="165" fontId="10" fillId="35" borderId="1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67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5" fontId="4" fillId="33" borderId="23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 wrapText="1"/>
    </xf>
    <xf numFmtId="165" fontId="4" fillId="35" borderId="2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165" fontId="10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168" fontId="1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4">
      <selection activeCell="M9" sqref="M9"/>
    </sheetView>
  </sheetViews>
  <sheetFormatPr defaultColWidth="12.57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579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427</v>
      </c>
      <c r="C4" s="185" t="s">
        <v>629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421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532</v>
      </c>
      <c r="C6" s="180"/>
      <c r="D6" s="183"/>
      <c r="E6" s="183"/>
      <c r="F6" s="13" t="s">
        <v>495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562</v>
      </c>
      <c r="C7" s="180"/>
      <c r="D7" s="183"/>
      <c r="E7" s="183"/>
      <c r="F7" s="13" t="s">
        <v>440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537</v>
      </c>
      <c r="C8" s="180"/>
      <c r="D8" s="183" t="s">
        <v>761</v>
      </c>
      <c r="E8" s="183"/>
      <c r="F8" s="13" t="s">
        <v>443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530</v>
      </c>
      <c r="C9" s="180"/>
      <c r="D9" s="183"/>
      <c r="E9" s="183"/>
      <c r="F9" s="13" t="s">
        <v>457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536</v>
      </c>
      <c r="C10" s="180"/>
      <c r="D10" s="180"/>
      <c r="E10" s="180"/>
      <c r="F10" s="13" t="s">
        <v>450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166</v>
      </c>
      <c r="C11" s="180"/>
      <c r="D11" s="155" t="s">
        <v>436</v>
      </c>
      <c r="E11" s="155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497</v>
      </c>
      <c r="C12" s="178"/>
      <c r="D12" s="179" t="s">
        <v>508</v>
      </c>
      <c r="E12" s="179"/>
      <c r="F12" s="13" t="s">
        <v>209</v>
      </c>
      <c r="G12" s="180" t="s">
        <v>761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551</v>
      </c>
      <c r="C13" s="181"/>
      <c r="D13" s="181"/>
      <c r="E13" s="181"/>
      <c r="F13" s="181"/>
      <c r="G13" s="182" t="s">
        <v>475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142</v>
      </c>
      <c r="C14" s="15" t="s">
        <v>167</v>
      </c>
      <c r="D14" s="15" t="s">
        <v>452</v>
      </c>
      <c r="E14" s="16" t="s">
        <v>81</v>
      </c>
      <c r="F14" s="17" t="s">
        <v>476</v>
      </c>
      <c r="G14" s="169" t="s">
        <v>466</v>
      </c>
      <c r="H14" s="169"/>
      <c r="I14" s="169"/>
      <c r="J14" s="19" t="s">
        <v>451</v>
      </c>
      <c r="K14" s="20" t="s">
        <v>425</v>
      </c>
      <c r="L14" s="12"/>
    </row>
    <row r="15" spans="1:12" ht="15" customHeight="1">
      <c r="A15" s="6"/>
      <c r="B15" s="21" t="s">
        <v>80</v>
      </c>
      <c r="C15" s="22">
        <f>SUMIF(Rozpočet!F9:F475,B15,Rozpočet!L9:L475)</f>
        <v>0</v>
      </c>
      <c r="D15" s="22">
        <f>SUMIF(Rozpočet!F9:F475,B15,Rozpočet!M9:M475)</f>
        <v>0</v>
      </c>
      <c r="E15" s="23">
        <f>SUMIF(Rozpočet!F9:F475,B15,Rozpočet!N9:N475)</f>
        <v>0</v>
      </c>
      <c r="F15" s="24">
        <f>SUMIF(Rozpočet!F9:F475,B15,Rozpočet!O9:O475)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85</v>
      </c>
      <c r="C16" s="22">
        <f>SUMIF(Rozpočet!F9:F475,B16,Rozpočet!L9:L475)</f>
        <v>0</v>
      </c>
      <c r="D16" s="22">
        <f>SUMIF(Rozpočet!F9:F475,B16,Rozpočet!M9:M475)</f>
        <v>0</v>
      </c>
      <c r="E16" s="23">
        <f>SUMIF(Rozpočet!F9:F475,B16,Rozpočet!N9:N475)</f>
        <v>0</v>
      </c>
      <c r="F16" s="24">
        <f>SUMIF(Rozpočet!F9:F475,B16,Rozpočet!O9:O475)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83</v>
      </c>
      <c r="C17" s="22">
        <f>SUMIF(Rozpočet!F9:F475,B17,Rozpočet!L9:L475)</f>
        <v>0</v>
      </c>
      <c r="D17" s="22">
        <f>SUMIF(Rozpočet!F9:F475,B17,Rozpočet!M9:M475)</f>
        <v>0</v>
      </c>
      <c r="E17" s="23">
        <f>SUMIF(Rozpočet!F9:F475,B17,Rozpočet!N9:N475)</f>
        <v>0</v>
      </c>
      <c r="F17" s="24">
        <f>SUMIF(Rozpočet!F9:F475,B17,Rozpočet!O9:O475)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86</v>
      </c>
      <c r="C18" s="22">
        <f>SUMIF(Rozpočet!F9:F475,B18,Rozpočet!L9:L475)</f>
        <v>0</v>
      </c>
      <c r="D18" s="22">
        <f>SUMIF(Rozpočet!F9:F475,B18,Rozpočet!M9:M475)</f>
        <v>0</v>
      </c>
      <c r="E18" s="23">
        <f>SUMIF(Rozpočet!F9:F475,B18,Rozpočet!N9:N475)</f>
        <v>0</v>
      </c>
      <c r="F18" s="24">
        <f>SUMIF(Rozpočet!F9:F475,B18,Rozpočet!O9:O475)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84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138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571</v>
      </c>
      <c r="C21" s="176"/>
      <c r="D21" s="176"/>
      <c r="E21" s="177">
        <f>SUM(C20:E20)</f>
        <v>0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476</v>
      </c>
      <c r="C22" s="171"/>
      <c r="D22" s="171"/>
      <c r="E22" s="172">
        <f>F20</f>
        <v>0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589</v>
      </c>
      <c r="C23" s="174"/>
      <c r="D23" s="174"/>
      <c r="E23" s="175">
        <f>E21+E22</f>
        <v>0</v>
      </c>
      <c r="F23" s="175"/>
      <c r="G23" s="159" t="s">
        <v>504</v>
      </c>
      <c r="H23" s="159"/>
      <c r="I23" s="159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59"/>
      <c r="H24" s="159"/>
      <c r="I24" s="159"/>
      <c r="J24" s="164"/>
      <c r="K24" s="164"/>
      <c r="L24" s="12"/>
    </row>
    <row r="25" spans="1:12" ht="15" customHeight="1">
      <c r="A25" s="6"/>
      <c r="B25" s="165" t="s">
        <v>602</v>
      </c>
      <c r="C25" s="165"/>
      <c r="D25" s="165"/>
      <c r="E25" s="165"/>
      <c r="F25" s="165"/>
      <c r="G25" s="166" t="s">
        <v>485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208</v>
      </c>
      <c r="C26" s="167" t="s">
        <v>143</v>
      </c>
      <c r="D26" s="167"/>
      <c r="E26" s="168" t="s">
        <v>132</v>
      </c>
      <c r="F26" s="168"/>
      <c r="G26" s="18"/>
      <c r="H26" s="169" t="s">
        <v>210</v>
      </c>
      <c r="I26" s="169"/>
      <c r="J26" s="170" t="s">
        <v>132</v>
      </c>
      <c r="K26" s="170"/>
      <c r="L26" s="12"/>
    </row>
    <row r="27" spans="1:12" ht="15" customHeight="1">
      <c r="A27" s="6"/>
      <c r="B27" s="31">
        <v>21</v>
      </c>
      <c r="C27" s="160">
        <f>SUMIF(Rozpočet!T9:T475,B27,Rozpočet!K9:K475)+H27</f>
        <v>0</v>
      </c>
      <c r="D27" s="160"/>
      <c r="E27" s="161">
        <f>C27/100*B27</f>
        <v>0</v>
      </c>
      <c r="F27" s="161"/>
      <c r="G27" s="32"/>
      <c r="H27" s="163">
        <f>SUMIF(K15:K22,B27,J15:J22)</f>
        <v>0</v>
      </c>
      <c r="I27" s="163"/>
      <c r="J27" s="162">
        <f>H27*B27/100</f>
        <v>0</v>
      </c>
      <c r="K27" s="162"/>
      <c r="L27" s="12"/>
    </row>
    <row r="28" spans="1:12" ht="15" customHeight="1">
      <c r="A28" s="6"/>
      <c r="B28" s="31">
        <v>15</v>
      </c>
      <c r="C28" s="160">
        <f>SUMIF(Rozpočet!T9:T475,B28,Rozpočet!K9:K475)+H28</f>
        <v>0</v>
      </c>
      <c r="D28" s="160"/>
      <c r="E28" s="161">
        <f>C28/100*B28</f>
        <v>0</v>
      </c>
      <c r="F28" s="161"/>
      <c r="G28" s="32"/>
      <c r="H28" s="162">
        <f>SUMIF(K15:K22,B28,J15:J22)</f>
        <v>0</v>
      </c>
      <c r="I28" s="162"/>
      <c r="J28" s="162">
        <f>H28*B28/100</f>
        <v>0</v>
      </c>
      <c r="K28" s="162"/>
      <c r="L28" s="12"/>
    </row>
    <row r="29" spans="1:12" ht="15" customHeight="1">
      <c r="A29" s="6"/>
      <c r="B29" s="31">
        <v>0</v>
      </c>
      <c r="C29" s="160">
        <f>(E23+J23)-(C27+C28)</f>
        <v>0</v>
      </c>
      <c r="D29" s="160"/>
      <c r="E29" s="161">
        <f>C29/100*B29</f>
        <v>0</v>
      </c>
      <c r="F29" s="161"/>
      <c r="G29" s="32"/>
      <c r="H29" s="162">
        <f>J23-(H27+H28)</f>
        <v>0</v>
      </c>
      <c r="I29" s="162"/>
      <c r="J29" s="162">
        <f>H29*B29/100</f>
        <v>0</v>
      </c>
      <c r="K29" s="162"/>
      <c r="L29" s="12"/>
    </row>
    <row r="30" spans="1:12" ht="15" customHeight="1">
      <c r="A30" s="6"/>
      <c r="B30" s="156"/>
      <c r="C30" s="157">
        <f>ROUNDUP(C27+C28+C29,1)</f>
        <v>0</v>
      </c>
      <c r="D30" s="157"/>
      <c r="E30" s="158">
        <f>ROUNDUP(E27+E28+E29,1)</f>
        <v>0</v>
      </c>
      <c r="F30" s="158"/>
      <c r="G30" s="159"/>
      <c r="H30" s="159"/>
      <c r="I30" s="159"/>
      <c r="J30" s="150">
        <f>J27+J28+J29</f>
        <v>0</v>
      </c>
      <c r="K30" s="150"/>
      <c r="L30" s="12"/>
    </row>
    <row r="31" spans="1:12" ht="15" customHeight="1">
      <c r="A31" s="6"/>
      <c r="B31" s="156"/>
      <c r="C31" s="157"/>
      <c r="D31" s="157"/>
      <c r="E31" s="158"/>
      <c r="F31" s="158"/>
      <c r="G31" s="159"/>
      <c r="H31" s="159"/>
      <c r="I31" s="159"/>
      <c r="J31" s="150"/>
      <c r="K31" s="150"/>
      <c r="L31" s="12"/>
    </row>
    <row r="32" spans="1:12" ht="15" customHeight="1">
      <c r="A32" s="6"/>
      <c r="B32" s="151" t="s">
        <v>604</v>
      </c>
      <c r="C32" s="151"/>
      <c r="D32" s="151"/>
      <c r="E32" s="151"/>
      <c r="F32" s="151"/>
      <c r="G32" s="152" t="s">
        <v>581</v>
      </c>
      <c r="H32" s="152"/>
      <c r="I32" s="152"/>
      <c r="J32" s="152"/>
      <c r="K32" s="152"/>
      <c r="L32" s="12"/>
    </row>
    <row r="33" spans="1:12" ht="15" customHeight="1">
      <c r="A33" s="6"/>
      <c r="B33" s="153">
        <f>C30+E30</f>
        <v>0</v>
      </c>
      <c r="C33" s="153"/>
      <c r="D33" s="153"/>
      <c r="E33" s="153"/>
      <c r="F33" s="153"/>
      <c r="G33" s="154" t="s">
        <v>206</v>
      </c>
      <c r="H33" s="154"/>
      <c r="I33" s="154"/>
      <c r="J33" s="15" t="s">
        <v>477</v>
      </c>
      <c r="K33" s="33" t="s">
        <v>442</v>
      </c>
      <c r="L33" s="12"/>
    </row>
    <row r="34" spans="1:12" ht="15" customHeight="1">
      <c r="A34" s="6"/>
      <c r="B34" s="153"/>
      <c r="C34" s="153"/>
      <c r="D34" s="153"/>
      <c r="E34" s="153"/>
      <c r="F34" s="153"/>
      <c r="G34" s="155"/>
      <c r="H34" s="155"/>
      <c r="I34" s="155"/>
      <c r="J34" s="13"/>
      <c r="K34" s="34">
        <f>IF(J34&gt;0,E23/J34,"")</f>
      </c>
      <c r="L34" s="12"/>
    </row>
    <row r="35" spans="1:12" ht="15" customHeight="1">
      <c r="A35" s="6"/>
      <c r="B35" s="153"/>
      <c r="C35" s="153"/>
      <c r="D35" s="153"/>
      <c r="E35" s="153"/>
      <c r="F35" s="153"/>
      <c r="G35" s="155"/>
      <c r="H35" s="155"/>
      <c r="I35" s="155"/>
      <c r="J35" s="13"/>
      <c r="K35" s="34">
        <f>IF(J35&gt;0,E23/J35,"")</f>
      </c>
      <c r="L35" s="12"/>
    </row>
    <row r="36" spans="1:12" ht="15" customHeight="1">
      <c r="A36" s="6"/>
      <c r="B36" s="153"/>
      <c r="C36" s="153"/>
      <c r="D36" s="153"/>
      <c r="E36" s="153"/>
      <c r="F36" s="153"/>
      <c r="G36" s="155"/>
      <c r="H36" s="155"/>
      <c r="I36" s="155"/>
      <c r="J36" s="13"/>
      <c r="K36" s="34">
        <f>IF(J36&gt;0,E23/J36,"")</f>
      </c>
      <c r="L36" s="12"/>
    </row>
    <row r="37" spans="1:12" ht="16.5" customHeight="1">
      <c r="A37" s="3"/>
      <c r="B37" s="147" t="s">
        <v>449</v>
      </c>
      <c r="C37" s="147"/>
      <c r="D37" s="147"/>
      <c r="E37" s="147" t="s">
        <v>456</v>
      </c>
      <c r="F37" s="147"/>
      <c r="G37" s="147"/>
      <c r="H37" s="147"/>
      <c r="I37" s="147" t="s">
        <v>207</v>
      </c>
      <c r="J37" s="147"/>
      <c r="K37" s="147"/>
      <c r="L37" s="3"/>
    </row>
    <row r="38" spans="1:12" ht="84" customHeight="1">
      <c r="A38" s="3"/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3"/>
    </row>
    <row r="39" spans="1:12" ht="7.5" customHeight="1">
      <c r="A39" s="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3"/>
    </row>
    <row r="40" spans="1:13" s="36" customFormat="1" ht="268.5" customHeight="1">
      <c r="A40" s="3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35"/>
      <c r="M40"/>
    </row>
  </sheetData>
  <sheetProtection/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E30:F31"/>
    <mergeCell ref="G30:I31"/>
    <mergeCell ref="C29:D29"/>
    <mergeCell ref="E29:F29"/>
    <mergeCell ref="H29:I29"/>
    <mergeCell ref="J29:K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12.5742187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458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427</v>
      </c>
      <c r="C2" s="41"/>
      <c r="D2" s="188">
        <f>KrycíList!D6</f>
        <v>0</v>
      </c>
      <c r="E2" s="188"/>
      <c r="F2" s="188"/>
      <c r="G2" s="42" t="str">
        <f>KrycíList!C4</f>
        <v>Pohřební služba -Revoluční 12,Krnov-opravy prostor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141</v>
      </c>
      <c r="C5" s="56" t="s">
        <v>125</v>
      </c>
      <c r="D5" s="57" t="s">
        <v>92</v>
      </c>
      <c r="E5" s="56" t="s">
        <v>18</v>
      </c>
      <c r="F5" s="56" t="s">
        <v>492</v>
      </c>
      <c r="G5" s="56" t="s">
        <v>499</v>
      </c>
      <c r="H5" s="56" t="s">
        <v>138</v>
      </c>
      <c r="I5" s="56" t="s">
        <v>167</v>
      </c>
      <c r="J5" s="56" t="s">
        <v>452</v>
      </c>
      <c r="K5" s="58" t="s">
        <v>81</v>
      </c>
      <c r="L5" s="59" t="s">
        <v>476</v>
      </c>
      <c r="M5" s="59" t="s">
        <v>139</v>
      </c>
      <c r="N5" s="59" t="s">
        <v>140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SUMIF($D8:$D44,"B",H8:H44)</f>
        <v>0</v>
      </c>
      <c r="I6" s="67">
        <f t="shared" si="0"/>
        <v>72567.40900000001</v>
      </c>
      <c r="J6" s="67">
        <f t="shared" si="0"/>
        <v>490419.20656606264</v>
      </c>
      <c r="K6" s="67">
        <f t="shared" si="0"/>
        <v>0</v>
      </c>
      <c r="L6" s="67">
        <f t="shared" si="0"/>
        <v>0</v>
      </c>
      <c r="M6" s="68">
        <f t="shared" si="0"/>
        <v>25.840297919165668</v>
      </c>
      <c r="N6" s="68">
        <f t="shared" si="0"/>
        <v>14.395239599999995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38</v>
      </c>
      <c r="C8" s="70"/>
      <c r="D8" s="69" t="s">
        <v>10</v>
      </c>
      <c r="E8" s="70"/>
      <c r="F8" s="71"/>
      <c r="G8" s="72" t="s">
        <v>588</v>
      </c>
      <c r="H8" s="73"/>
      <c r="I8" s="74">
        <v>72567.40900000001</v>
      </c>
      <c r="J8" s="74">
        <v>490419.20656606264</v>
      </c>
      <c r="K8" s="74"/>
      <c r="L8" s="74"/>
      <c r="M8" s="68">
        <v>25.840297919165668</v>
      </c>
      <c r="N8" s="68">
        <v>14.395239599999995</v>
      </c>
      <c r="O8" s="37"/>
    </row>
    <row r="9" spans="1:15" ht="13.5" customHeight="1">
      <c r="A9" s="37"/>
      <c r="B9" s="37"/>
      <c r="C9" s="75" t="s">
        <v>39</v>
      </c>
      <c r="D9" s="76" t="s">
        <v>12</v>
      </c>
      <c r="E9" s="77"/>
      <c r="F9" s="77" t="s">
        <v>80</v>
      </c>
      <c r="G9" s="78" t="s">
        <v>572</v>
      </c>
      <c r="H9" s="79"/>
      <c r="I9" s="80"/>
      <c r="J9" s="80">
        <v>61.4</v>
      </c>
      <c r="K9" s="80"/>
      <c r="L9" s="80"/>
      <c r="M9" s="81"/>
      <c r="N9" s="81">
        <v>0.51</v>
      </c>
      <c r="O9" s="37"/>
    </row>
    <row r="10" spans="2:15" ht="13.5" customHeight="1">
      <c r="B10" s="37"/>
      <c r="C10" s="75" t="s">
        <v>40</v>
      </c>
      <c r="D10" s="76" t="s">
        <v>12</v>
      </c>
      <c r="E10" s="77"/>
      <c r="F10" s="77" t="s">
        <v>80</v>
      </c>
      <c r="G10" s="78" t="s">
        <v>503</v>
      </c>
      <c r="H10" s="79"/>
      <c r="I10" s="80"/>
      <c r="J10" s="80">
        <v>60.32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41</v>
      </c>
      <c r="D11" s="76" t="s">
        <v>12</v>
      </c>
      <c r="E11" s="77"/>
      <c r="F11" s="77" t="s">
        <v>80</v>
      </c>
      <c r="G11" s="78" t="s">
        <v>487</v>
      </c>
      <c r="H11" s="79"/>
      <c r="I11" s="80"/>
      <c r="J11" s="80">
        <v>3147.9359999999997</v>
      </c>
      <c r="K11" s="80"/>
      <c r="L11" s="80"/>
      <c r="M11" s="81"/>
      <c r="N11" s="81"/>
      <c r="O11" s="37"/>
    </row>
    <row r="12" spans="2:15" ht="13.5" customHeight="1">
      <c r="B12" s="37"/>
      <c r="C12" s="75" t="s">
        <v>42</v>
      </c>
      <c r="D12" s="76" t="s">
        <v>12</v>
      </c>
      <c r="E12" s="77"/>
      <c r="F12" s="77" t="s">
        <v>80</v>
      </c>
      <c r="G12" s="78" t="s">
        <v>553</v>
      </c>
      <c r="H12" s="79"/>
      <c r="I12" s="80"/>
      <c r="J12" s="80">
        <v>554.4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43</v>
      </c>
      <c r="D13" s="76" t="s">
        <v>12</v>
      </c>
      <c r="E13" s="77"/>
      <c r="F13" s="77" t="s">
        <v>80</v>
      </c>
      <c r="G13" s="78" t="s">
        <v>491</v>
      </c>
      <c r="H13" s="79"/>
      <c r="I13" s="80"/>
      <c r="J13" s="80">
        <v>550.05</v>
      </c>
      <c r="K13" s="80"/>
      <c r="L13" s="80"/>
      <c r="M13" s="81"/>
      <c r="N13" s="81"/>
      <c r="O13" s="37"/>
    </row>
    <row r="14" spans="2:15" ht="13.5" customHeight="1">
      <c r="B14" s="37"/>
      <c r="C14" s="75" t="s">
        <v>44</v>
      </c>
      <c r="D14" s="76" t="s">
        <v>12</v>
      </c>
      <c r="E14" s="77"/>
      <c r="F14" s="77" t="s">
        <v>80</v>
      </c>
      <c r="G14" s="78" t="s">
        <v>554</v>
      </c>
      <c r="H14" s="79"/>
      <c r="I14" s="80"/>
      <c r="J14" s="80">
        <v>9325.5</v>
      </c>
      <c r="K14" s="80"/>
      <c r="L14" s="80"/>
      <c r="M14" s="81">
        <v>4.523403115999612</v>
      </c>
      <c r="N14" s="81"/>
      <c r="O14" s="37"/>
    </row>
    <row r="15" spans="2:15" ht="13.5" customHeight="1">
      <c r="B15" s="37"/>
      <c r="C15" s="75" t="s">
        <v>45</v>
      </c>
      <c r="D15" s="76" t="s">
        <v>12</v>
      </c>
      <c r="E15" s="77"/>
      <c r="F15" s="77" t="s">
        <v>80</v>
      </c>
      <c r="G15" s="78" t="s">
        <v>527</v>
      </c>
      <c r="H15" s="79"/>
      <c r="I15" s="80"/>
      <c r="J15" s="80">
        <v>986.04</v>
      </c>
      <c r="K15" s="80"/>
      <c r="L15" s="80"/>
      <c r="M15" s="81">
        <v>2.495816399999967</v>
      </c>
      <c r="N15" s="81"/>
      <c r="O15" s="37"/>
    </row>
    <row r="16" spans="2:15" ht="13.5" customHeight="1">
      <c r="B16" s="37"/>
      <c r="C16" s="75" t="s">
        <v>46</v>
      </c>
      <c r="D16" s="76" t="s">
        <v>12</v>
      </c>
      <c r="E16" s="77"/>
      <c r="F16" s="77" t="s">
        <v>80</v>
      </c>
      <c r="G16" s="78" t="s">
        <v>526</v>
      </c>
      <c r="H16" s="79"/>
      <c r="I16" s="80"/>
      <c r="J16" s="80">
        <v>374.1</v>
      </c>
      <c r="K16" s="80"/>
      <c r="L16" s="80"/>
      <c r="M16" s="81">
        <v>1.0962</v>
      </c>
      <c r="N16" s="81"/>
      <c r="O16" s="37"/>
    </row>
    <row r="17" spans="2:15" ht="13.5" customHeight="1">
      <c r="B17" s="37"/>
      <c r="C17" s="75" t="s">
        <v>47</v>
      </c>
      <c r="D17" s="76" t="s">
        <v>12</v>
      </c>
      <c r="E17" s="77"/>
      <c r="F17" s="77" t="s">
        <v>80</v>
      </c>
      <c r="G17" s="78" t="s">
        <v>576</v>
      </c>
      <c r="H17" s="79"/>
      <c r="I17" s="80"/>
      <c r="J17" s="80">
        <v>160</v>
      </c>
      <c r="K17" s="80"/>
      <c r="L17" s="80"/>
      <c r="M17" s="81">
        <v>0.26386</v>
      </c>
      <c r="N17" s="81"/>
      <c r="O17" s="37"/>
    </row>
    <row r="18" spans="2:15" ht="13.5" customHeight="1">
      <c r="B18" s="37"/>
      <c r="C18" s="75" t="s">
        <v>48</v>
      </c>
      <c r="D18" s="76" t="s">
        <v>12</v>
      </c>
      <c r="E18" s="77"/>
      <c r="F18" s="77" t="s">
        <v>80</v>
      </c>
      <c r="G18" s="78" t="s">
        <v>560</v>
      </c>
      <c r="H18" s="79"/>
      <c r="I18" s="80"/>
      <c r="J18" s="80">
        <v>72950.405</v>
      </c>
      <c r="K18" s="80"/>
      <c r="L18" s="80"/>
      <c r="M18" s="81">
        <v>8.926748791159977</v>
      </c>
      <c r="N18" s="81"/>
      <c r="O18" s="37"/>
    </row>
    <row r="19" spans="2:15" ht="13.5" customHeight="1">
      <c r="B19" s="37"/>
      <c r="C19" s="75" t="s">
        <v>49</v>
      </c>
      <c r="D19" s="76" t="s">
        <v>12</v>
      </c>
      <c r="E19" s="77"/>
      <c r="F19" s="77" t="s">
        <v>80</v>
      </c>
      <c r="G19" s="78" t="s">
        <v>556</v>
      </c>
      <c r="H19" s="79"/>
      <c r="I19" s="80"/>
      <c r="J19" s="80">
        <v>3436.3875</v>
      </c>
      <c r="K19" s="80"/>
      <c r="L19" s="80"/>
      <c r="M19" s="81">
        <v>0.042718500000000006</v>
      </c>
      <c r="N19" s="81"/>
      <c r="O19" s="37"/>
    </row>
    <row r="20" spans="2:15" ht="13.5" customHeight="1">
      <c r="B20" s="37"/>
      <c r="C20" s="75" t="s">
        <v>50</v>
      </c>
      <c r="D20" s="76" t="s">
        <v>12</v>
      </c>
      <c r="E20" s="77"/>
      <c r="F20" s="77" t="s">
        <v>80</v>
      </c>
      <c r="G20" s="78" t="s">
        <v>528</v>
      </c>
      <c r="H20" s="79"/>
      <c r="I20" s="80"/>
      <c r="J20" s="80">
        <v>5180.98</v>
      </c>
      <c r="K20" s="80"/>
      <c r="L20" s="80"/>
      <c r="M20" s="81">
        <v>2.952660103000446</v>
      </c>
      <c r="N20" s="81"/>
      <c r="O20" s="37"/>
    </row>
    <row r="21" spans="2:15" ht="13.5" customHeight="1">
      <c r="B21" s="37"/>
      <c r="C21" s="75" t="s">
        <v>51</v>
      </c>
      <c r="D21" s="76" t="s">
        <v>12</v>
      </c>
      <c r="E21" s="77"/>
      <c r="F21" s="77" t="s">
        <v>80</v>
      </c>
      <c r="G21" s="78" t="s">
        <v>521</v>
      </c>
      <c r="H21" s="79"/>
      <c r="I21" s="80"/>
      <c r="J21" s="80">
        <v>2810.5</v>
      </c>
      <c r="K21" s="80"/>
      <c r="L21" s="80"/>
      <c r="M21" s="81">
        <v>0.01397660000000318</v>
      </c>
      <c r="N21" s="81"/>
      <c r="O21" s="37"/>
    </row>
    <row r="22" spans="2:15" ht="13.5" customHeight="1">
      <c r="B22" s="37"/>
      <c r="C22" s="75" t="s">
        <v>52</v>
      </c>
      <c r="D22" s="76" t="s">
        <v>12</v>
      </c>
      <c r="E22" s="77"/>
      <c r="F22" s="77" t="s">
        <v>80</v>
      </c>
      <c r="G22" s="78" t="s">
        <v>564</v>
      </c>
      <c r="H22" s="79"/>
      <c r="I22" s="80"/>
      <c r="J22" s="80">
        <v>7260.44625</v>
      </c>
      <c r="K22" s="80"/>
      <c r="L22" s="80"/>
      <c r="M22" s="81">
        <v>0.22478086837496541</v>
      </c>
      <c r="N22" s="81"/>
      <c r="O22" s="37"/>
    </row>
    <row r="23" spans="2:15" ht="13.5" customHeight="1">
      <c r="B23" s="37"/>
      <c r="C23" s="75" t="s">
        <v>53</v>
      </c>
      <c r="D23" s="76" t="s">
        <v>12</v>
      </c>
      <c r="E23" s="77"/>
      <c r="F23" s="77" t="s">
        <v>80</v>
      </c>
      <c r="G23" s="78" t="s">
        <v>573</v>
      </c>
      <c r="H23" s="79"/>
      <c r="I23" s="80"/>
      <c r="J23" s="80">
        <v>6003.66725</v>
      </c>
      <c r="K23" s="80"/>
      <c r="L23" s="80"/>
      <c r="M23" s="81">
        <v>0.00335424125000051</v>
      </c>
      <c r="N23" s="81"/>
      <c r="O23" s="37"/>
    </row>
    <row r="24" spans="2:15" ht="13.5" customHeight="1">
      <c r="B24" s="37"/>
      <c r="C24" s="75" t="s">
        <v>54</v>
      </c>
      <c r="D24" s="76" t="s">
        <v>12</v>
      </c>
      <c r="E24" s="77"/>
      <c r="F24" s="77" t="s">
        <v>80</v>
      </c>
      <c r="G24" s="78" t="s">
        <v>529</v>
      </c>
      <c r="H24" s="79"/>
      <c r="I24" s="80"/>
      <c r="J24" s="80">
        <v>51632.93599447999</v>
      </c>
      <c r="K24" s="80"/>
      <c r="L24" s="80"/>
      <c r="M24" s="81">
        <v>0.08796742363995705</v>
      </c>
      <c r="N24" s="81">
        <v>12.189179999999997</v>
      </c>
      <c r="O24" s="37"/>
    </row>
    <row r="25" spans="2:15" ht="13.5" customHeight="1">
      <c r="B25" s="37"/>
      <c r="C25" s="75" t="s">
        <v>55</v>
      </c>
      <c r="D25" s="76" t="s">
        <v>12</v>
      </c>
      <c r="E25" s="77"/>
      <c r="F25" s="77" t="s">
        <v>80</v>
      </c>
      <c r="G25" s="78" t="s">
        <v>500</v>
      </c>
      <c r="H25" s="79"/>
      <c r="I25" s="80"/>
      <c r="J25" s="80">
        <v>18501.65331012262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62</v>
      </c>
      <c r="D26" s="76" t="s">
        <v>12</v>
      </c>
      <c r="E26" s="77"/>
      <c r="F26" s="77" t="s">
        <v>85</v>
      </c>
      <c r="G26" s="78" t="s">
        <v>552</v>
      </c>
      <c r="H26" s="79"/>
      <c r="I26" s="80"/>
      <c r="J26" s="80">
        <v>1157.9</v>
      </c>
      <c r="K26" s="80"/>
      <c r="L26" s="80"/>
      <c r="M26" s="81">
        <v>0.0035353239999999734</v>
      </c>
      <c r="N26" s="81"/>
      <c r="O26" s="37"/>
    </row>
    <row r="27" spans="2:15" ht="13.5" customHeight="1">
      <c r="B27" s="37"/>
      <c r="C27" s="75" t="s">
        <v>63</v>
      </c>
      <c r="D27" s="76" t="s">
        <v>12</v>
      </c>
      <c r="E27" s="77"/>
      <c r="F27" s="77" t="s">
        <v>85</v>
      </c>
      <c r="G27" s="78" t="s">
        <v>533</v>
      </c>
      <c r="H27" s="79"/>
      <c r="I27" s="80">
        <v>152</v>
      </c>
      <c r="J27" s="80">
        <v>5815.27387</v>
      </c>
      <c r="K27" s="80"/>
      <c r="L27" s="80"/>
      <c r="M27" s="81">
        <v>0.021274159999999695</v>
      </c>
      <c r="N27" s="81">
        <v>0.00098</v>
      </c>
      <c r="O27" s="37"/>
    </row>
    <row r="28" spans="2:15" ht="13.5" customHeight="1">
      <c r="B28" s="37"/>
      <c r="C28" s="75" t="s">
        <v>64</v>
      </c>
      <c r="D28" s="76" t="s">
        <v>12</v>
      </c>
      <c r="E28" s="77"/>
      <c r="F28" s="77" t="s">
        <v>85</v>
      </c>
      <c r="G28" s="78" t="s">
        <v>539</v>
      </c>
      <c r="H28" s="79"/>
      <c r="I28" s="80"/>
      <c r="J28" s="80">
        <v>8221.75079</v>
      </c>
      <c r="K28" s="80"/>
      <c r="L28" s="80"/>
      <c r="M28" s="81">
        <v>0.015498584800000575</v>
      </c>
      <c r="N28" s="81"/>
      <c r="O28" s="37"/>
    </row>
    <row r="29" spans="2:15" ht="13.5" customHeight="1">
      <c r="B29" s="37"/>
      <c r="C29" s="75" t="s">
        <v>65</v>
      </c>
      <c r="D29" s="76" t="s">
        <v>12</v>
      </c>
      <c r="E29" s="77"/>
      <c r="F29" s="77" t="s">
        <v>85</v>
      </c>
      <c r="G29" s="78" t="s">
        <v>467</v>
      </c>
      <c r="H29" s="79"/>
      <c r="I29" s="80">
        <v>740</v>
      </c>
      <c r="J29" s="80">
        <v>13379.37405026</v>
      </c>
      <c r="K29" s="80"/>
      <c r="L29" s="80"/>
      <c r="M29" s="81">
        <v>0.07102076500000043</v>
      </c>
      <c r="N29" s="81"/>
      <c r="O29" s="37"/>
    </row>
    <row r="30" spans="2:15" ht="13.5" customHeight="1">
      <c r="B30" s="37"/>
      <c r="C30" s="75" t="s">
        <v>66</v>
      </c>
      <c r="D30" s="76" t="s">
        <v>12</v>
      </c>
      <c r="E30" s="77"/>
      <c r="F30" s="77" t="s">
        <v>85</v>
      </c>
      <c r="G30" s="78" t="s">
        <v>171</v>
      </c>
      <c r="H30" s="79"/>
      <c r="I30" s="80">
        <v>1602</v>
      </c>
      <c r="J30" s="80">
        <v>70524.66444000001</v>
      </c>
      <c r="K30" s="80"/>
      <c r="L30" s="80"/>
      <c r="M30" s="81">
        <v>2.030537340000518</v>
      </c>
      <c r="N30" s="81">
        <v>1.4493500000000001</v>
      </c>
      <c r="O30" s="37"/>
    </row>
    <row r="31" spans="2:15" ht="13.5" customHeight="1">
      <c r="B31" s="37"/>
      <c r="C31" s="75" t="s">
        <v>67</v>
      </c>
      <c r="D31" s="76" t="s">
        <v>12</v>
      </c>
      <c r="E31" s="77"/>
      <c r="F31" s="77" t="s">
        <v>80</v>
      </c>
      <c r="G31" s="78" t="s">
        <v>471</v>
      </c>
      <c r="H31" s="79"/>
      <c r="I31" s="80">
        <v>1390</v>
      </c>
      <c r="J31" s="80">
        <v>27409.192584</v>
      </c>
      <c r="K31" s="80"/>
      <c r="L31" s="80"/>
      <c r="M31" s="81">
        <v>0.03659458800000187</v>
      </c>
      <c r="N31" s="81">
        <v>0.097128</v>
      </c>
      <c r="O31" s="37"/>
    </row>
    <row r="32" spans="2:15" ht="13.5" customHeight="1">
      <c r="B32" s="37"/>
      <c r="C32" s="75" t="s">
        <v>68</v>
      </c>
      <c r="D32" s="76" t="s">
        <v>12</v>
      </c>
      <c r="E32" s="77"/>
      <c r="F32" s="77" t="s">
        <v>80</v>
      </c>
      <c r="G32" s="78" t="s">
        <v>517</v>
      </c>
      <c r="H32" s="79"/>
      <c r="I32" s="80">
        <v>1050</v>
      </c>
      <c r="J32" s="80">
        <v>37896.4774776</v>
      </c>
      <c r="K32" s="80"/>
      <c r="L32" s="80"/>
      <c r="M32" s="81">
        <v>0.26732</v>
      </c>
      <c r="N32" s="81">
        <v>0.0304416</v>
      </c>
      <c r="O32" s="37"/>
    </row>
    <row r="33" spans="2:15" ht="13.5" customHeight="1">
      <c r="B33" s="37"/>
      <c r="C33" s="75" t="s">
        <v>69</v>
      </c>
      <c r="D33" s="76" t="s">
        <v>12</v>
      </c>
      <c r="E33" s="77"/>
      <c r="F33" s="77" t="s">
        <v>85</v>
      </c>
      <c r="G33" s="78" t="s">
        <v>460</v>
      </c>
      <c r="H33" s="79"/>
      <c r="I33" s="80">
        <v>1616</v>
      </c>
      <c r="J33" s="80">
        <v>36373.359340999996</v>
      </c>
      <c r="K33" s="80"/>
      <c r="L33" s="80"/>
      <c r="M33" s="81">
        <v>1.0496882874001463</v>
      </c>
      <c r="N33" s="81"/>
      <c r="O33" s="37"/>
    </row>
    <row r="34" spans="2:15" ht="13.5" customHeight="1">
      <c r="B34" s="37"/>
      <c r="C34" s="75" t="s">
        <v>70</v>
      </c>
      <c r="D34" s="76" t="s">
        <v>12</v>
      </c>
      <c r="E34" s="77"/>
      <c r="F34" s="77" t="s">
        <v>85</v>
      </c>
      <c r="G34" s="78" t="s">
        <v>538</v>
      </c>
      <c r="H34" s="79"/>
      <c r="I34" s="80"/>
      <c r="J34" s="80">
        <v>226.4</v>
      </c>
      <c r="K34" s="80"/>
      <c r="L34" s="80"/>
      <c r="M34" s="81">
        <v>0.0006977600000001149</v>
      </c>
      <c r="N34" s="81"/>
      <c r="O34" s="37"/>
    </row>
    <row r="35" spans="2:15" ht="13.5" customHeight="1">
      <c r="B35" s="37"/>
      <c r="C35" s="75" t="s">
        <v>71</v>
      </c>
      <c r="D35" s="76" t="s">
        <v>12</v>
      </c>
      <c r="E35" s="77"/>
      <c r="F35" s="77" t="s">
        <v>85</v>
      </c>
      <c r="G35" s="78" t="s">
        <v>555</v>
      </c>
      <c r="H35" s="79"/>
      <c r="I35" s="80">
        <v>30284.8</v>
      </c>
      <c r="J35" s="80">
        <v>11812.39192</v>
      </c>
      <c r="K35" s="80"/>
      <c r="L35" s="80"/>
      <c r="M35" s="81">
        <v>0.10058540524000548</v>
      </c>
      <c r="N35" s="81"/>
      <c r="O35" s="37"/>
    </row>
    <row r="36" spans="2:15" ht="13.5" customHeight="1">
      <c r="B36" s="37"/>
      <c r="C36" s="75" t="s">
        <v>72</v>
      </c>
      <c r="D36" s="76" t="s">
        <v>12</v>
      </c>
      <c r="E36" s="77"/>
      <c r="F36" s="77" t="s">
        <v>85</v>
      </c>
      <c r="G36" s="78" t="s">
        <v>520</v>
      </c>
      <c r="H36" s="79"/>
      <c r="I36" s="80"/>
      <c r="J36" s="80">
        <v>8500</v>
      </c>
      <c r="K36" s="80"/>
      <c r="L36" s="80"/>
      <c r="M36" s="81"/>
      <c r="N36" s="81"/>
      <c r="O36" s="37"/>
    </row>
    <row r="37" spans="2:15" ht="13.5" customHeight="1">
      <c r="B37" s="37"/>
      <c r="C37" s="75" t="s">
        <v>73</v>
      </c>
      <c r="D37" s="76" t="s">
        <v>12</v>
      </c>
      <c r="E37" s="77"/>
      <c r="F37" s="77" t="s">
        <v>85</v>
      </c>
      <c r="G37" s="78" t="s">
        <v>484</v>
      </c>
      <c r="H37" s="79"/>
      <c r="I37" s="80">
        <v>1084.039</v>
      </c>
      <c r="J37" s="80">
        <v>1681.6469862</v>
      </c>
      <c r="K37" s="80"/>
      <c r="L37" s="80"/>
      <c r="M37" s="81">
        <v>0.08587489999999999</v>
      </c>
      <c r="N37" s="81"/>
      <c r="O37" s="37"/>
    </row>
    <row r="38" spans="2:15" ht="13.5" customHeight="1">
      <c r="B38" s="37"/>
      <c r="C38" s="75" t="s">
        <v>74</v>
      </c>
      <c r="D38" s="76" t="s">
        <v>12</v>
      </c>
      <c r="E38" s="77"/>
      <c r="F38" s="77" t="s">
        <v>85</v>
      </c>
      <c r="G38" s="78" t="s">
        <v>515</v>
      </c>
      <c r="H38" s="79"/>
      <c r="I38" s="80"/>
      <c r="J38" s="80">
        <v>31289.180882399996</v>
      </c>
      <c r="K38" s="80"/>
      <c r="L38" s="80"/>
      <c r="M38" s="81">
        <v>0.784637700000238</v>
      </c>
      <c r="N38" s="81"/>
      <c r="O38" s="37"/>
    </row>
    <row r="39" spans="2:15" ht="13.5" customHeight="1">
      <c r="B39" s="37"/>
      <c r="C39" s="75" t="s">
        <v>75</v>
      </c>
      <c r="D39" s="76" t="s">
        <v>12</v>
      </c>
      <c r="E39" s="77"/>
      <c r="F39" s="77" t="s">
        <v>85</v>
      </c>
      <c r="G39" s="78" t="s">
        <v>483</v>
      </c>
      <c r="H39" s="79"/>
      <c r="I39" s="80">
        <v>3957.69</v>
      </c>
      <c r="J39" s="80">
        <v>6720.70112</v>
      </c>
      <c r="K39" s="80"/>
      <c r="L39" s="80"/>
      <c r="M39" s="81">
        <v>0.30585399999999996</v>
      </c>
      <c r="N39" s="81"/>
      <c r="O39" s="37"/>
    </row>
    <row r="40" spans="2:15" ht="13.5" customHeight="1">
      <c r="B40" s="37"/>
      <c r="C40" s="75" t="s">
        <v>76</v>
      </c>
      <c r="D40" s="76" t="s">
        <v>12</v>
      </c>
      <c r="E40" s="77"/>
      <c r="F40" s="77" t="s">
        <v>85</v>
      </c>
      <c r="G40" s="78" t="s">
        <v>453</v>
      </c>
      <c r="H40" s="79"/>
      <c r="I40" s="80"/>
      <c r="J40" s="80">
        <v>859.4</v>
      </c>
      <c r="K40" s="80"/>
      <c r="L40" s="80"/>
      <c r="M40" s="81">
        <v>0.0019824000000001926</v>
      </c>
      <c r="N40" s="81"/>
      <c r="O40" s="37"/>
    </row>
    <row r="41" spans="2:15" ht="13.5" customHeight="1">
      <c r="B41" s="37"/>
      <c r="C41" s="75" t="s">
        <v>77</v>
      </c>
      <c r="D41" s="76" t="s">
        <v>12</v>
      </c>
      <c r="E41" s="77"/>
      <c r="F41" s="77" t="s">
        <v>85</v>
      </c>
      <c r="G41" s="78" t="s">
        <v>129</v>
      </c>
      <c r="H41" s="79"/>
      <c r="I41" s="80"/>
      <c r="J41" s="80">
        <v>9058.177800000001</v>
      </c>
      <c r="K41" s="80"/>
      <c r="L41" s="80"/>
      <c r="M41" s="81">
        <v>0.10573549650003324</v>
      </c>
      <c r="N41" s="81"/>
      <c r="O41" s="37"/>
    </row>
    <row r="42" spans="2:15" ht="13.5" customHeight="1">
      <c r="B42" s="37"/>
      <c r="C42" s="75" t="s">
        <v>78</v>
      </c>
      <c r="D42" s="76" t="s">
        <v>12</v>
      </c>
      <c r="E42" s="77"/>
      <c r="F42" s="77" t="s">
        <v>85</v>
      </c>
      <c r="G42" s="78" t="s">
        <v>444</v>
      </c>
      <c r="H42" s="79"/>
      <c r="I42" s="80">
        <v>5840.48</v>
      </c>
      <c r="J42" s="80">
        <v>17973.344</v>
      </c>
      <c r="K42" s="80"/>
      <c r="L42" s="80"/>
      <c r="M42" s="81">
        <v>0.31907516479982156</v>
      </c>
      <c r="N42" s="81">
        <v>0.11815999999999999</v>
      </c>
      <c r="O42" s="37"/>
    </row>
    <row r="43" spans="2:15" ht="13.5" customHeight="1">
      <c r="B43" s="37"/>
      <c r="C43" s="75" t="s">
        <v>79</v>
      </c>
      <c r="D43" s="76" t="s">
        <v>12</v>
      </c>
      <c r="E43" s="77"/>
      <c r="F43" s="77" t="s">
        <v>83</v>
      </c>
      <c r="G43" s="78" t="s">
        <v>525</v>
      </c>
      <c r="H43" s="79"/>
      <c r="I43" s="80">
        <v>24850.4</v>
      </c>
      <c r="J43" s="80">
        <v>18523.25</v>
      </c>
      <c r="K43" s="80"/>
      <c r="L43" s="80"/>
      <c r="M43" s="81">
        <v>0.0089</v>
      </c>
      <c r="N43" s="81"/>
      <c r="O43" s="37"/>
    </row>
    <row r="44" spans="1:15" ht="7.5" customHeight="1">
      <c r="A44" s="37" t="s">
        <v>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74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89</v>
      </c>
      <c r="B1" s="87" t="s">
        <v>141</v>
      </c>
      <c r="C1" s="87" t="s">
        <v>125</v>
      </c>
      <c r="D1" s="87" t="s">
        <v>92</v>
      </c>
      <c r="E1" s="87" t="s">
        <v>428</v>
      </c>
      <c r="F1" s="87" t="s">
        <v>492</v>
      </c>
      <c r="G1" s="87" t="s">
        <v>124</v>
      </c>
      <c r="H1" s="87" t="s">
        <v>516</v>
      </c>
      <c r="I1" s="87" t="s">
        <v>33</v>
      </c>
      <c r="J1" s="87" t="s">
        <v>494</v>
      </c>
      <c r="K1" s="87" t="s">
        <v>447</v>
      </c>
      <c r="L1" s="88" t="s">
        <v>167</v>
      </c>
      <c r="M1" s="88" t="s">
        <v>452</v>
      </c>
      <c r="N1" s="88" t="s">
        <v>81</v>
      </c>
      <c r="O1" s="88" t="s">
        <v>476</v>
      </c>
      <c r="P1" s="89" t="s">
        <v>473</v>
      </c>
      <c r="Q1" s="87" t="s">
        <v>474</v>
      </c>
      <c r="R1" s="87" t="s">
        <v>448</v>
      </c>
      <c r="S1" s="87" t="s">
        <v>93</v>
      </c>
      <c r="T1" s="87" t="s">
        <v>95</v>
      </c>
      <c r="U1" s="87" t="s">
        <v>509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550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427</v>
      </c>
      <c r="C3" s="41"/>
      <c r="D3" s="188">
        <f>KrycíList!D6</f>
        <v>0</v>
      </c>
      <c r="E3" s="188"/>
      <c r="F3" s="188"/>
      <c r="G3" s="190" t="str">
        <f>KrycíList!C4</f>
        <v>Pohřební služba -Revoluční 12,Krnov-opravy prostor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141</v>
      </c>
      <c r="C6" s="56" t="s">
        <v>125</v>
      </c>
      <c r="D6" s="57" t="s">
        <v>92</v>
      </c>
      <c r="E6" s="56" t="s">
        <v>18</v>
      </c>
      <c r="F6" s="56" t="s">
        <v>492</v>
      </c>
      <c r="G6" s="56" t="s">
        <v>499</v>
      </c>
      <c r="H6" s="56" t="s">
        <v>498</v>
      </c>
      <c r="I6" s="56" t="s">
        <v>33</v>
      </c>
      <c r="J6" s="56" t="s">
        <v>126</v>
      </c>
      <c r="K6" s="58" t="s">
        <v>446</v>
      </c>
      <c r="L6" s="59" t="s">
        <v>167</v>
      </c>
      <c r="M6" s="59" t="s">
        <v>452</v>
      </c>
      <c r="N6" s="59" t="s">
        <v>81</v>
      </c>
      <c r="O6" s="59" t="s">
        <v>476</v>
      </c>
      <c r="P6" s="59" t="s">
        <v>422</v>
      </c>
      <c r="Q6" s="59" t="s">
        <v>423</v>
      </c>
      <c r="R6" s="59" t="s">
        <v>169</v>
      </c>
      <c r="S6" s="59" t="s">
        <v>168</v>
      </c>
      <c r="T6" s="59" t="s">
        <v>95</v>
      </c>
      <c r="U6" s="59" t="s">
        <v>509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SUMIF($D9:$D476,"B",K9:K476)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25.840297919165696</v>
      </c>
      <c r="Q7" s="100">
        <f t="shared" si="0"/>
        <v>14.395239599999996</v>
      </c>
      <c r="R7" s="100">
        <f t="shared" si="0"/>
        <v>901.8011768966093</v>
      </c>
      <c r="S7" s="99">
        <f t="shared" si="0"/>
        <v>97037.88274360081</v>
      </c>
      <c r="T7" s="101">
        <f>ROUNDUP(SUMIF($D9:$D476,"B",T9:T476),1)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38</v>
      </c>
      <c r="C9" s="70"/>
      <c r="D9" s="69" t="s">
        <v>10</v>
      </c>
      <c r="E9" s="70"/>
      <c r="F9" s="71"/>
      <c r="G9" s="72" t="s">
        <v>588</v>
      </c>
      <c r="H9" s="70"/>
      <c r="I9" s="69"/>
      <c r="J9" s="70"/>
      <c r="K9" s="67">
        <f aca="true" t="shared" si="1" ref="K9:T9">SUMIF($D10:$D474,"O",K10:K474)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25.840297919165696</v>
      </c>
      <c r="Q9" s="68">
        <f t="shared" si="1"/>
        <v>14.395239599999996</v>
      </c>
      <c r="R9" s="68">
        <f t="shared" si="1"/>
        <v>901.8011768966093</v>
      </c>
      <c r="S9" s="74">
        <f t="shared" si="1"/>
        <v>97037.88274360081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39</v>
      </c>
      <c r="D10" s="76" t="s">
        <v>12</v>
      </c>
      <c r="E10" s="77"/>
      <c r="F10" s="77" t="s">
        <v>80</v>
      </c>
      <c r="G10" s="78" t="s">
        <v>572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0.51</v>
      </c>
      <c r="R10" s="81">
        <f>SUMPRODUCT(R11:R14,$H11:$H14)</f>
        <v>0.3200000000001637</v>
      </c>
      <c r="S10" s="80">
        <f>SUMPRODUCT(S11:S14,$H11:$H14)</f>
        <v>26.528000000013574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567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13</v>
      </c>
      <c r="E12" s="127">
        <v>1</v>
      </c>
      <c r="F12" s="128" t="s">
        <v>222</v>
      </c>
      <c r="G12" s="129" t="s">
        <v>736</v>
      </c>
      <c r="H12" s="130">
        <v>2</v>
      </c>
      <c r="I12" s="131" t="s">
        <v>36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0.255</v>
      </c>
      <c r="R12" s="136">
        <v>0.16000000000008185</v>
      </c>
      <c r="S12" s="132">
        <v>13.264000000006787</v>
      </c>
      <c r="T12" s="137">
        <v>21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128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3</v>
      </c>
      <c r="H14" s="141">
        <v>2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ht="12.75" outlineLevel="1">
      <c r="A15" s="3"/>
      <c r="B15" s="106"/>
      <c r="C15" s="75" t="s">
        <v>40</v>
      </c>
      <c r="D15" s="76" t="s">
        <v>12</v>
      </c>
      <c r="E15" s="77"/>
      <c r="F15" s="77" t="s">
        <v>80</v>
      </c>
      <c r="G15" s="78" t="s">
        <v>503</v>
      </c>
      <c r="H15" s="77"/>
      <c r="I15" s="76"/>
      <c r="J15" s="77"/>
      <c r="K15" s="107">
        <f>SUBTOTAL(9,K16:K19)</f>
        <v>0</v>
      </c>
      <c r="L15" s="80">
        <f>SUBTOTAL(9,L16:L19)</f>
        <v>0</v>
      </c>
      <c r="M15" s="80">
        <f>SUBTOTAL(9,M16:M19)</f>
        <v>0</v>
      </c>
      <c r="N15" s="80">
        <f>SUBTOTAL(9,N16:N19)</f>
        <v>0</v>
      </c>
      <c r="O15" s="80">
        <f>SUBTOTAL(9,O16:O19)</f>
        <v>0</v>
      </c>
      <c r="P15" s="81">
        <f>SUMPRODUCT(P16:P19,$H16:$H19)</f>
        <v>0</v>
      </c>
      <c r="Q15" s="81">
        <f>SUMPRODUCT(Q16:Q19,$H16:$H19)</f>
        <v>0</v>
      </c>
      <c r="R15" s="81">
        <f>SUMPRODUCT(R16:R19,$H16:$H19)</f>
        <v>0.2134399999998817</v>
      </c>
      <c r="S15" s="80">
        <f>SUMPRODUCT(S16:S19,$H16:$H19)</f>
        <v>17.91909999999026</v>
      </c>
      <c r="T15" s="108">
        <f>SUMPRODUCT(T16:T19,$K16:$K19)/100</f>
        <v>0</v>
      </c>
      <c r="U15" s="108">
        <f>K15+T15</f>
        <v>0</v>
      </c>
      <c r="V15" s="105"/>
    </row>
    <row r="16" spans="1:22" ht="12.75" outlineLevel="2">
      <c r="A16" s="3"/>
      <c r="B16" s="116"/>
      <c r="C16" s="117"/>
      <c r="D16" s="118"/>
      <c r="E16" s="119" t="s">
        <v>567</v>
      </c>
      <c r="F16" s="120"/>
      <c r="G16" s="121"/>
      <c r="H16" s="120"/>
      <c r="I16" s="118"/>
      <c r="J16" s="120"/>
      <c r="K16" s="122"/>
      <c r="L16" s="123"/>
      <c r="M16" s="123"/>
      <c r="N16" s="123"/>
      <c r="O16" s="123"/>
      <c r="P16" s="124"/>
      <c r="Q16" s="124"/>
      <c r="R16" s="124"/>
      <c r="S16" s="124"/>
      <c r="T16" s="125"/>
      <c r="U16" s="125"/>
      <c r="V16" s="105"/>
    </row>
    <row r="17" spans="1:22" ht="12.75" outlineLevel="2">
      <c r="A17" s="3"/>
      <c r="B17" s="105"/>
      <c r="C17" s="105"/>
      <c r="D17" s="126" t="s">
        <v>13</v>
      </c>
      <c r="E17" s="127">
        <v>1</v>
      </c>
      <c r="F17" s="128" t="s">
        <v>223</v>
      </c>
      <c r="G17" s="129" t="s">
        <v>690</v>
      </c>
      <c r="H17" s="130">
        <v>0.58</v>
      </c>
      <c r="I17" s="131" t="s">
        <v>37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</v>
      </c>
      <c r="Q17" s="136">
        <v>0</v>
      </c>
      <c r="R17" s="136">
        <v>0.36799999999979605</v>
      </c>
      <c r="S17" s="132">
        <v>30.894999999983206</v>
      </c>
      <c r="T17" s="137">
        <v>21</v>
      </c>
      <c r="U17" s="138">
        <f>K17*(T17+100)/100</f>
        <v>0</v>
      </c>
      <c r="V17" s="139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130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431</v>
      </c>
      <c r="H19" s="141">
        <v>0.58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ht="12.75" outlineLevel="1">
      <c r="A20" s="3"/>
      <c r="B20" s="106"/>
      <c r="C20" s="75" t="s">
        <v>41</v>
      </c>
      <c r="D20" s="76" t="s">
        <v>12</v>
      </c>
      <c r="E20" s="77"/>
      <c r="F20" s="77" t="s">
        <v>80</v>
      </c>
      <c r="G20" s="78" t="s">
        <v>487</v>
      </c>
      <c r="H20" s="77"/>
      <c r="I20" s="76"/>
      <c r="J20" s="77"/>
      <c r="K20" s="107">
        <f>SUBTOTAL(9,K21:K24)</f>
        <v>0</v>
      </c>
      <c r="L20" s="80">
        <f>SUBTOTAL(9,L21:L24)</f>
        <v>0</v>
      </c>
      <c r="M20" s="80">
        <f>SUBTOTAL(9,M21:M24)</f>
        <v>0</v>
      </c>
      <c r="N20" s="80">
        <f>SUBTOTAL(9,N21:N24)</f>
        <v>0</v>
      </c>
      <c r="O20" s="80">
        <f>SUBTOTAL(9,O21:O24)</f>
        <v>0</v>
      </c>
      <c r="P20" s="81">
        <f>SUMPRODUCT(P21:P24,$H21:$H24)</f>
        <v>0</v>
      </c>
      <c r="Q20" s="81">
        <f>SUMPRODUCT(Q21:Q24,$H21:$H24)</f>
        <v>0</v>
      </c>
      <c r="R20" s="81">
        <f>SUMPRODUCT(R21:R24,$H21:$H24)</f>
        <v>0</v>
      </c>
      <c r="S20" s="80">
        <f>SUMPRODUCT(S21:S24,$H21:$H24)</f>
        <v>341.01883199989567</v>
      </c>
      <c r="T20" s="108">
        <f>SUMPRODUCT(T21:T24,$K21:$K24)/100</f>
        <v>0</v>
      </c>
      <c r="U20" s="108">
        <f>K20+T20</f>
        <v>0</v>
      </c>
      <c r="V20" s="105"/>
    </row>
    <row r="21" spans="1:22" ht="12.75" outlineLevel="2">
      <c r="A21" s="3"/>
      <c r="B21" s="116"/>
      <c r="C21" s="117"/>
      <c r="D21" s="118"/>
      <c r="E21" s="119" t="s">
        <v>567</v>
      </c>
      <c r="F21" s="120"/>
      <c r="G21" s="121"/>
      <c r="H21" s="120"/>
      <c r="I21" s="118"/>
      <c r="J21" s="120"/>
      <c r="K21" s="122"/>
      <c r="L21" s="123"/>
      <c r="M21" s="123"/>
      <c r="N21" s="123"/>
      <c r="O21" s="123"/>
      <c r="P21" s="124"/>
      <c r="Q21" s="124"/>
      <c r="R21" s="124"/>
      <c r="S21" s="124"/>
      <c r="T21" s="125"/>
      <c r="U21" s="125"/>
      <c r="V21" s="105"/>
    </row>
    <row r="22" spans="1:22" ht="12.75" outlineLevel="2">
      <c r="A22" s="3"/>
      <c r="B22" s="105"/>
      <c r="C22" s="105"/>
      <c r="D22" s="126" t="s">
        <v>13</v>
      </c>
      <c r="E22" s="127">
        <v>1</v>
      </c>
      <c r="F22" s="128" t="s">
        <v>224</v>
      </c>
      <c r="G22" s="129" t="s">
        <v>548</v>
      </c>
      <c r="H22" s="130">
        <v>2.64</v>
      </c>
      <c r="I22" s="131" t="s">
        <v>37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</v>
      </c>
      <c r="S22" s="132">
        <v>107.65379999997096</v>
      </c>
      <c r="T22" s="137">
        <v>21</v>
      </c>
      <c r="U22" s="138">
        <f>K22*(T22+100)/100</f>
        <v>0</v>
      </c>
      <c r="V22" s="139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435</v>
      </c>
      <c r="H23" s="141">
        <v>2.64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ht="12.75" outlineLevel="2">
      <c r="A24" s="3"/>
      <c r="B24" s="105"/>
      <c r="C24" s="105"/>
      <c r="D24" s="126" t="s">
        <v>13</v>
      </c>
      <c r="E24" s="127">
        <v>2</v>
      </c>
      <c r="F24" s="128" t="s">
        <v>225</v>
      </c>
      <c r="G24" s="129" t="s">
        <v>542</v>
      </c>
      <c r="H24" s="130">
        <v>2.64</v>
      </c>
      <c r="I24" s="131" t="s">
        <v>37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21.519999999989523</v>
      </c>
      <c r="T24" s="137">
        <v>21</v>
      </c>
      <c r="U24" s="138">
        <f>K24*(T24+100)/100</f>
        <v>0</v>
      </c>
      <c r="V24" s="139"/>
    </row>
    <row r="25" spans="1:22" ht="12.75" outlineLevel="1">
      <c r="A25" s="3"/>
      <c r="B25" s="106"/>
      <c r="C25" s="75" t="s">
        <v>42</v>
      </c>
      <c r="D25" s="76" t="s">
        <v>12</v>
      </c>
      <c r="E25" s="77"/>
      <c r="F25" s="77" t="s">
        <v>80</v>
      </c>
      <c r="G25" s="78" t="s">
        <v>553</v>
      </c>
      <c r="H25" s="77"/>
      <c r="I25" s="76"/>
      <c r="J25" s="77"/>
      <c r="K25" s="107">
        <f>SUBTOTAL(9,K26:K28)</f>
        <v>0</v>
      </c>
      <c r="L25" s="80">
        <f>SUBTOTAL(9,L26:L28)</f>
        <v>0</v>
      </c>
      <c r="M25" s="80">
        <f>SUBTOTAL(9,M26:M28)</f>
        <v>0</v>
      </c>
      <c r="N25" s="80">
        <f>SUBTOTAL(9,N26:N28)</f>
        <v>0</v>
      </c>
      <c r="O25" s="80">
        <f>SUBTOTAL(9,O26:O28)</f>
        <v>0</v>
      </c>
      <c r="P25" s="81">
        <f>SUMPRODUCT(P26:P28,$H26:$H28)</f>
        <v>0</v>
      </c>
      <c r="Q25" s="81">
        <f>SUMPRODUCT(Q26:Q28,$H26:$H28)</f>
        <v>0</v>
      </c>
      <c r="R25" s="81">
        <f>SUMPRODUCT(R26:R28,$H26:$H28)</f>
        <v>1.160280000000513</v>
      </c>
      <c r="S25" s="80">
        <f>SUMPRODUCT(S26:S28,$H26:$H28)</f>
        <v>112.01942400004938</v>
      </c>
      <c r="T25" s="108">
        <f>SUMPRODUCT(T26:T28,$K26:$K28)/100</f>
        <v>0</v>
      </c>
      <c r="U25" s="108">
        <f>K25+T25</f>
        <v>0</v>
      </c>
      <c r="V25" s="105"/>
    </row>
    <row r="26" spans="1:22" ht="12.75" outlineLevel="2">
      <c r="A26" s="3"/>
      <c r="B26" s="116"/>
      <c r="C26" s="117"/>
      <c r="D26" s="118"/>
      <c r="E26" s="119" t="s">
        <v>567</v>
      </c>
      <c r="F26" s="120"/>
      <c r="G26" s="121"/>
      <c r="H26" s="120"/>
      <c r="I26" s="118"/>
      <c r="J26" s="120"/>
      <c r="K26" s="122"/>
      <c r="L26" s="123"/>
      <c r="M26" s="123"/>
      <c r="N26" s="123"/>
      <c r="O26" s="123"/>
      <c r="P26" s="124"/>
      <c r="Q26" s="124"/>
      <c r="R26" s="124"/>
      <c r="S26" s="124"/>
      <c r="T26" s="125"/>
      <c r="U26" s="125"/>
      <c r="V26" s="105"/>
    </row>
    <row r="27" spans="1:22" ht="12.75" outlineLevel="2">
      <c r="A27" s="3"/>
      <c r="B27" s="105"/>
      <c r="C27" s="105"/>
      <c r="D27" s="126" t="s">
        <v>13</v>
      </c>
      <c r="E27" s="127">
        <v>1</v>
      </c>
      <c r="F27" s="128" t="s">
        <v>228</v>
      </c>
      <c r="G27" s="129" t="s">
        <v>673</v>
      </c>
      <c r="H27" s="130">
        <v>1.32</v>
      </c>
      <c r="I27" s="131" t="s">
        <v>37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</v>
      </c>
      <c r="Q27" s="136">
        <v>0</v>
      </c>
      <c r="R27" s="136">
        <v>0.01099999999999568</v>
      </c>
      <c r="S27" s="132">
        <v>1.1879999999995334</v>
      </c>
      <c r="T27" s="137">
        <v>21</v>
      </c>
      <c r="U27" s="138">
        <f>K27*(T27+100)/100</f>
        <v>0</v>
      </c>
      <c r="V27" s="139"/>
    </row>
    <row r="28" spans="1:22" ht="12.75" outlineLevel="2">
      <c r="A28" s="3"/>
      <c r="B28" s="105"/>
      <c r="C28" s="105"/>
      <c r="D28" s="126" t="s">
        <v>13</v>
      </c>
      <c r="E28" s="127">
        <v>2</v>
      </c>
      <c r="F28" s="128" t="s">
        <v>227</v>
      </c>
      <c r="G28" s="129" t="s">
        <v>692</v>
      </c>
      <c r="H28" s="130">
        <v>1.32</v>
      </c>
      <c r="I28" s="131" t="s">
        <v>37</v>
      </c>
      <c r="J28" s="132"/>
      <c r="K28" s="133">
        <f>H28*J28</f>
        <v>0</v>
      </c>
      <c r="L28" s="134">
        <f>IF(D28="S",K28,"")</f>
      </c>
      <c r="M28" s="135">
        <f>IF(OR(D28="P",D28="U"),K28,"")</f>
        <v>0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0.8680000000003929</v>
      </c>
      <c r="S28" s="132">
        <v>83.67520000003788</v>
      </c>
      <c r="T28" s="137">
        <v>21</v>
      </c>
      <c r="U28" s="138">
        <f>K28*(T28+100)/100</f>
        <v>0</v>
      </c>
      <c r="V28" s="139"/>
    </row>
    <row r="29" spans="1:22" ht="12.75" outlineLevel="1">
      <c r="A29" s="3"/>
      <c r="B29" s="106"/>
      <c r="C29" s="75" t="s">
        <v>43</v>
      </c>
      <c r="D29" s="76" t="s">
        <v>12</v>
      </c>
      <c r="E29" s="77"/>
      <c r="F29" s="77" t="s">
        <v>80</v>
      </c>
      <c r="G29" s="78" t="s">
        <v>491</v>
      </c>
      <c r="H29" s="77"/>
      <c r="I29" s="76"/>
      <c r="J29" s="77"/>
      <c r="K29" s="107">
        <f>SUBTOTAL(9,K30:K36)</f>
        <v>0</v>
      </c>
      <c r="L29" s="80">
        <f>SUBTOTAL(9,L30:L36)</f>
        <v>0</v>
      </c>
      <c r="M29" s="80">
        <f>SUBTOTAL(9,M30:M36)</f>
        <v>0</v>
      </c>
      <c r="N29" s="80">
        <f>SUBTOTAL(9,N30:N36)</f>
        <v>0</v>
      </c>
      <c r="O29" s="80">
        <f>SUBTOTAL(9,O30:O36)</f>
        <v>0</v>
      </c>
      <c r="P29" s="81">
        <f>SUMPRODUCT(P30:P36,$H30:$H36)</f>
        <v>0</v>
      </c>
      <c r="Q29" s="81">
        <f>SUMPRODUCT(Q30:Q36,$H30:$H36)</f>
        <v>0</v>
      </c>
      <c r="R29" s="81">
        <f>SUMPRODUCT(R30:R36,$H30:$H36)</f>
        <v>2.111939999999386</v>
      </c>
      <c r="S29" s="80">
        <f>SUMPRODUCT(S30:S36,$H30:$H36)</f>
        <v>203.5311659999408</v>
      </c>
      <c r="T29" s="108">
        <f>SUMPRODUCT(T30:T36,$K30:$K36)/100</f>
        <v>0</v>
      </c>
      <c r="U29" s="108">
        <f>K29+T29</f>
        <v>0</v>
      </c>
      <c r="V29" s="105"/>
    </row>
    <row r="30" spans="1:22" ht="12.75" outlineLevel="2">
      <c r="A30" s="3"/>
      <c r="B30" s="116"/>
      <c r="C30" s="117"/>
      <c r="D30" s="118"/>
      <c r="E30" s="119" t="s">
        <v>567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25.5" outlineLevel="2">
      <c r="A31" s="3"/>
      <c r="B31" s="105"/>
      <c r="C31" s="105"/>
      <c r="D31" s="126" t="s">
        <v>13</v>
      </c>
      <c r="E31" s="127">
        <v>1</v>
      </c>
      <c r="F31" s="128" t="s">
        <v>231</v>
      </c>
      <c r="G31" s="129" t="s">
        <v>746</v>
      </c>
      <c r="H31" s="130">
        <v>1.32</v>
      </c>
      <c r="I31" s="131" t="s">
        <v>37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</v>
      </c>
      <c r="Q31" s="136">
        <v>0</v>
      </c>
      <c r="R31" s="136">
        <v>1.5869999999995343</v>
      </c>
      <c r="S31" s="132">
        <v>152.9867999999551</v>
      </c>
      <c r="T31" s="137">
        <v>21</v>
      </c>
      <c r="U31" s="138">
        <f>K31*(T31+100)/100</f>
        <v>0</v>
      </c>
      <c r="V31" s="139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234</v>
      </c>
      <c r="H32" s="141">
        <v>1.32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ht="12.75" outlineLevel="2">
      <c r="A33" s="3"/>
      <c r="B33" s="105"/>
      <c r="C33" s="105"/>
      <c r="D33" s="126" t="s">
        <v>13</v>
      </c>
      <c r="E33" s="127">
        <v>2</v>
      </c>
      <c r="F33" s="128" t="s">
        <v>229</v>
      </c>
      <c r="G33" s="129" t="s">
        <v>570</v>
      </c>
      <c r="H33" s="130">
        <v>1.9</v>
      </c>
      <c r="I33" s="131" t="s">
        <v>37</v>
      </c>
      <c r="J33" s="132"/>
      <c r="K33" s="133">
        <f>H33*J33</f>
        <v>0</v>
      </c>
      <c r="L33" s="134">
        <f>IF(D33="S",K33,"")</f>
      </c>
      <c r="M33" s="135">
        <f>IF(OR(D33="P",D33="U"),K33,"")</f>
        <v>0</v>
      </c>
      <c r="N33" s="135">
        <f>IF(D33="H",K33,"")</f>
      </c>
      <c r="O33" s="135">
        <f>IF(D33="V",K33,"")</f>
      </c>
      <c r="P33" s="136">
        <v>0</v>
      </c>
      <c r="Q33" s="136">
        <v>0</v>
      </c>
      <c r="R33" s="136">
        <v>0.00900000000000034</v>
      </c>
      <c r="S33" s="132">
        <v>0.8361000000000316</v>
      </c>
      <c r="T33" s="137">
        <v>21</v>
      </c>
      <c r="U33" s="138">
        <f>K33*(T33+100)/100</f>
        <v>0</v>
      </c>
      <c r="V33" s="139"/>
    </row>
    <row r="34" spans="1:22" s="36" customFormat="1" ht="10.5" customHeight="1" outlineLevel="3">
      <c r="A34" s="35"/>
      <c r="B34" s="140"/>
      <c r="C34" s="140"/>
      <c r="D34" s="140"/>
      <c r="E34" s="140"/>
      <c r="F34" s="140"/>
      <c r="G34" s="140" t="s">
        <v>214</v>
      </c>
      <c r="H34" s="141">
        <v>1.9</v>
      </c>
      <c r="I34" s="142"/>
      <c r="J34" s="140"/>
      <c r="K34" s="140"/>
      <c r="L34" s="143"/>
      <c r="M34" s="143"/>
      <c r="N34" s="143"/>
      <c r="O34" s="143"/>
      <c r="P34" s="143"/>
      <c r="Q34" s="143"/>
      <c r="R34" s="143"/>
      <c r="S34" s="143"/>
      <c r="T34" s="144"/>
      <c r="U34" s="144"/>
      <c r="V34" s="140"/>
    </row>
    <row r="35" spans="1:22" ht="12.75" outlineLevel="2">
      <c r="A35" s="3"/>
      <c r="B35" s="105"/>
      <c r="C35" s="105"/>
      <c r="D35" s="126" t="s">
        <v>13</v>
      </c>
      <c r="E35" s="127">
        <v>3</v>
      </c>
      <c r="F35" s="128" t="s">
        <v>230</v>
      </c>
      <c r="G35" s="129" t="s">
        <v>488</v>
      </c>
      <c r="H35" s="130">
        <v>3.42</v>
      </c>
      <c r="I35" s="131" t="s">
        <v>17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0</v>
      </c>
      <c r="Q35" s="136">
        <v>0</v>
      </c>
      <c r="R35" s="136">
        <v>0</v>
      </c>
      <c r="S35" s="132">
        <v>0</v>
      </c>
      <c r="T35" s="137">
        <v>21</v>
      </c>
      <c r="U35" s="138">
        <f>K35*(T35+100)/100</f>
        <v>0</v>
      </c>
      <c r="V35" s="139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160</v>
      </c>
      <c r="H36" s="141">
        <v>3.42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ht="12.75" outlineLevel="1">
      <c r="A37" s="3"/>
      <c r="B37" s="106"/>
      <c r="C37" s="75" t="s">
        <v>44</v>
      </c>
      <c r="D37" s="76" t="s">
        <v>12</v>
      </c>
      <c r="E37" s="77"/>
      <c r="F37" s="77" t="s">
        <v>80</v>
      </c>
      <c r="G37" s="78" t="s">
        <v>554</v>
      </c>
      <c r="H37" s="77"/>
      <c r="I37" s="76"/>
      <c r="J37" s="77"/>
      <c r="K37" s="107">
        <f>SUBTOTAL(9,K38:K46)</f>
        <v>0</v>
      </c>
      <c r="L37" s="80">
        <f>SUBTOTAL(9,L38:L46)</f>
        <v>0</v>
      </c>
      <c r="M37" s="80">
        <f>SUBTOTAL(9,M38:M46)</f>
        <v>0</v>
      </c>
      <c r="N37" s="80">
        <f>SUBTOTAL(9,N38:N46)</f>
        <v>0</v>
      </c>
      <c r="O37" s="80">
        <f>SUBTOTAL(9,O38:O46)</f>
        <v>0</v>
      </c>
      <c r="P37" s="81">
        <f>SUMPRODUCT(P38:P46,$H38:$H46)</f>
        <v>4.523403115999612</v>
      </c>
      <c r="Q37" s="81">
        <f>SUMPRODUCT(Q38:Q46,$H38:$H46)</f>
        <v>0</v>
      </c>
      <c r="R37" s="81">
        <f>SUMPRODUCT(R38:R46,$H38:$H46)</f>
        <v>5.705074000002023</v>
      </c>
      <c r="S37" s="80">
        <f>SUMPRODUCT(S38:S46,$H38:$H46)</f>
        <v>588.5589348002111</v>
      </c>
      <c r="T37" s="108">
        <f>SUMPRODUCT(T38:T46,$K38:$K46)/100</f>
        <v>0</v>
      </c>
      <c r="U37" s="108">
        <f>K37+T37</f>
        <v>0</v>
      </c>
      <c r="V37" s="105"/>
    </row>
    <row r="38" spans="1:22" ht="12.75" outlineLevel="2">
      <c r="A38" s="3"/>
      <c r="B38" s="116"/>
      <c r="C38" s="117"/>
      <c r="D38" s="118"/>
      <c r="E38" s="119" t="s">
        <v>567</v>
      </c>
      <c r="F38" s="120"/>
      <c r="G38" s="121"/>
      <c r="H38" s="120"/>
      <c r="I38" s="118"/>
      <c r="J38" s="120"/>
      <c r="K38" s="122"/>
      <c r="L38" s="123"/>
      <c r="M38" s="123"/>
      <c r="N38" s="123"/>
      <c r="O38" s="123"/>
      <c r="P38" s="124"/>
      <c r="Q38" s="124"/>
      <c r="R38" s="124"/>
      <c r="S38" s="124"/>
      <c r="T38" s="125"/>
      <c r="U38" s="125"/>
      <c r="V38" s="105"/>
    </row>
    <row r="39" spans="1:22" ht="25.5" outlineLevel="2">
      <c r="A39" s="3"/>
      <c r="B39" s="105"/>
      <c r="C39" s="105"/>
      <c r="D39" s="126" t="s">
        <v>13</v>
      </c>
      <c r="E39" s="127">
        <v>1</v>
      </c>
      <c r="F39" s="128" t="s">
        <v>258</v>
      </c>
      <c r="G39" s="129" t="s">
        <v>714</v>
      </c>
      <c r="H39" s="130">
        <v>0.621</v>
      </c>
      <c r="I39" s="131" t="s">
        <v>37</v>
      </c>
      <c r="J39" s="132"/>
      <c r="K39" s="133">
        <f>H39*J39</f>
        <v>0</v>
      </c>
      <c r="L39" s="134">
        <f>IF(D39="S",K39,"")</f>
      </c>
      <c r="M39" s="135">
        <f>IF(OR(D39="P",D39="U"),K39,"")</f>
        <v>0</v>
      </c>
      <c r="N39" s="135">
        <f>IF(D39="H",K39,"")</f>
      </c>
      <c r="O39" s="135">
        <f>IF(D39="V",K39,"")</f>
      </c>
      <c r="P39" s="136">
        <v>2.0309999999994717</v>
      </c>
      <c r="Q39" s="136">
        <v>0</v>
      </c>
      <c r="R39" s="136">
        <v>4.794000000001688</v>
      </c>
      <c r="S39" s="132">
        <v>498.87880000017765</v>
      </c>
      <c r="T39" s="137">
        <v>21</v>
      </c>
      <c r="U39" s="138">
        <f>K39*(T39+100)/100</f>
        <v>0</v>
      </c>
      <c r="V39" s="139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432</v>
      </c>
      <c r="H40" s="141">
        <v>0.36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461</v>
      </c>
      <c r="H41" s="141">
        <v>0.261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ht="25.5" outlineLevel="2">
      <c r="A42" s="3"/>
      <c r="B42" s="105"/>
      <c r="C42" s="105"/>
      <c r="D42" s="126" t="s">
        <v>13</v>
      </c>
      <c r="E42" s="127">
        <v>2</v>
      </c>
      <c r="F42" s="128" t="s">
        <v>259</v>
      </c>
      <c r="G42" s="129" t="s">
        <v>715</v>
      </c>
      <c r="H42" s="130">
        <v>1.386</v>
      </c>
      <c r="I42" s="131" t="s">
        <v>37</v>
      </c>
      <c r="J42" s="132"/>
      <c r="K42" s="133">
        <f>H42*J42</f>
        <v>0</v>
      </c>
      <c r="L42" s="134">
        <f>IF(D42="S",K42,"")</f>
      </c>
      <c r="M42" s="135">
        <f>IF(OR(D42="P",D42="U"),K42,"")</f>
        <v>0</v>
      </c>
      <c r="N42" s="135">
        <f>IF(D42="H",K42,"")</f>
      </c>
      <c r="O42" s="135">
        <f>IF(D42="V",K42,"")</f>
      </c>
      <c r="P42" s="136">
        <v>1.8890099999999999</v>
      </c>
      <c r="Q42" s="136">
        <v>0</v>
      </c>
      <c r="R42" s="136">
        <v>0</v>
      </c>
      <c r="S42" s="132">
        <v>0</v>
      </c>
      <c r="T42" s="137">
        <v>21</v>
      </c>
      <c r="U42" s="138">
        <f>K42*(T42+100)/100</f>
        <v>0</v>
      </c>
      <c r="V42" s="139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510</v>
      </c>
      <c r="H43" s="141">
        <v>0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455</v>
      </c>
      <c r="H44" s="141">
        <v>1.386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ht="25.5" outlineLevel="2">
      <c r="A45" s="3"/>
      <c r="B45" s="105"/>
      <c r="C45" s="105"/>
      <c r="D45" s="126" t="s">
        <v>13</v>
      </c>
      <c r="E45" s="127">
        <v>3</v>
      </c>
      <c r="F45" s="128" t="s">
        <v>257</v>
      </c>
      <c r="G45" s="129" t="s">
        <v>731</v>
      </c>
      <c r="H45" s="130">
        <v>8</v>
      </c>
      <c r="I45" s="131" t="s">
        <v>88</v>
      </c>
      <c r="J45" s="132"/>
      <c r="K45" s="133">
        <f>H45*J45</f>
        <v>0</v>
      </c>
      <c r="L45" s="134">
        <f>IF(D45="S",K45,"")</f>
      </c>
      <c r="M45" s="135">
        <f>IF(OR(D45="P",D45="U"),K45,"")</f>
        <v>0</v>
      </c>
      <c r="N45" s="135">
        <f>IF(D45="H",K45,"")</f>
      </c>
      <c r="O45" s="135">
        <f>IF(D45="V",K45,"")</f>
      </c>
      <c r="P45" s="136">
        <v>0.0804980319999925</v>
      </c>
      <c r="Q45" s="136">
        <v>0</v>
      </c>
      <c r="R45" s="136">
        <v>0.3410000000001219</v>
      </c>
      <c r="S45" s="132">
        <v>34.8444000000126</v>
      </c>
      <c r="T45" s="137">
        <v>21</v>
      </c>
      <c r="U45" s="138">
        <f>K45*(T45+100)/100</f>
        <v>0</v>
      </c>
      <c r="V45" s="139"/>
    </row>
    <row r="46" spans="1:22" s="115" customFormat="1" ht="11.25" outlineLevel="2">
      <c r="A46" s="109"/>
      <c r="B46" s="109"/>
      <c r="C46" s="109"/>
      <c r="D46" s="109"/>
      <c r="E46" s="109"/>
      <c r="F46" s="109"/>
      <c r="G46" s="110" t="s">
        <v>587</v>
      </c>
      <c r="H46" s="109"/>
      <c r="I46" s="111"/>
      <c r="J46" s="109"/>
      <c r="K46" s="109"/>
      <c r="L46" s="112"/>
      <c r="M46" s="112"/>
      <c r="N46" s="112"/>
      <c r="O46" s="112"/>
      <c r="P46" s="113"/>
      <c r="Q46" s="109"/>
      <c r="R46" s="109"/>
      <c r="S46" s="109"/>
      <c r="T46" s="114"/>
      <c r="U46" s="114"/>
      <c r="V46" s="109"/>
    </row>
    <row r="47" spans="1:22" ht="12.75" outlineLevel="1">
      <c r="A47" s="3"/>
      <c r="B47" s="106"/>
      <c r="C47" s="75" t="s">
        <v>45</v>
      </c>
      <c r="D47" s="76" t="s">
        <v>12</v>
      </c>
      <c r="E47" s="77"/>
      <c r="F47" s="77" t="s">
        <v>80</v>
      </c>
      <c r="G47" s="78" t="s">
        <v>527</v>
      </c>
      <c r="H47" s="77"/>
      <c r="I47" s="76"/>
      <c r="J47" s="77"/>
      <c r="K47" s="107">
        <f>SUBTOTAL(9,K48:K50)</f>
        <v>0</v>
      </c>
      <c r="L47" s="80">
        <f>SUBTOTAL(9,L48:L50)</f>
        <v>0</v>
      </c>
      <c r="M47" s="80">
        <f>SUBTOTAL(9,M48:M50)</f>
        <v>0</v>
      </c>
      <c r="N47" s="80">
        <f>SUBTOTAL(9,N48:N50)</f>
        <v>0</v>
      </c>
      <c r="O47" s="80">
        <f>SUBTOTAL(9,O48:O50)</f>
        <v>0</v>
      </c>
      <c r="P47" s="81">
        <f>SUMPRODUCT(P48:P50,$H48:$H50)</f>
        <v>2.495816399999967</v>
      </c>
      <c r="Q47" s="81">
        <f>SUMPRODUCT(Q48:Q50,$H48:$H50)</f>
        <v>0</v>
      </c>
      <c r="R47" s="81">
        <f>SUMPRODUCT(R48:R50,$H48:$H50)</f>
        <v>1.7384399999988092</v>
      </c>
      <c r="S47" s="80">
        <f>SUMPRODUCT(S48:S50,$H48:$H50)</f>
        <v>167.58561599988522</v>
      </c>
      <c r="T47" s="108">
        <f>SUMPRODUCT(T48:T50,$K48:$K50)/100</f>
        <v>0</v>
      </c>
      <c r="U47" s="108">
        <f>K47+T47</f>
        <v>0</v>
      </c>
      <c r="V47" s="105"/>
    </row>
    <row r="48" spans="1:22" ht="12.75" outlineLevel="2">
      <c r="A48" s="3"/>
      <c r="B48" s="116"/>
      <c r="C48" s="117"/>
      <c r="D48" s="118"/>
      <c r="E48" s="119" t="s">
        <v>567</v>
      </c>
      <c r="F48" s="120"/>
      <c r="G48" s="121"/>
      <c r="H48" s="120"/>
      <c r="I48" s="118"/>
      <c r="J48" s="120"/>
      <c r="K48" s="122"/>
      <c r="L48" s="123"/>
      <c r="M48" s="123"/>
      <c r="N48" s="123"/>
      <c r="O48" s="123"/>
      <c r="P48" s="124"/>
      <c r="Q48" s="124"/>
      <c r="R48" s="124"/>
      <c r="S48" s="124"/>
      <c r="T48" s="125"/>
      <c r="U48" s="125"/>
      <c r="V48" s="105"/>
    </row>
    <row r="49" spans="1:22" ht="12.75" outlineLevel="2">
      <c r="A49" s="3"/>
      <c r="B49" s="105"/>
      <c r="C49" s="105"/>
      <c r="D49" s="126" t="s">
        <v>13</v>
      </c>
      <c r="E49" s="127">
        <v>1</v>
      </c>
      <c r="F49" s="128" t="s">
        <v>262</v>
      </c>
      <c r="G49" s="129" t="s">
        <v>611</v>
      </c>
      <c r="H49" s="130">
        <v>1.32</v>
      </c>
      <c r="I49" s="131" t="s">
        <v>37</v>
      </c>
      <c r="J49" s="132"/>
      <c r="K49" s="133">
        <f>H49*J49</f>
        <v>0</v>
      </c>
      <c r="L49" s="134">
        <f>IF(D49="S",K49,"")</f>
      </c>
      <c r="M49" s="135">
        <f>IF(OR(D49="P",D49="U"),K49,"")</f>
        <v>0</v>
      </c>
      <c r="N49" s="135">
        <f>IF(D49="H",K49,"")</f>
      </c>
      <c r="O49" s="135">
        <f>IF(D49="V",K49,"")</f>
      </c>
      <c r="P49" s="136">
        <v>1.890769999999975</v>
      </c>
      <c r="Q49" s="136">
        <v>0</v>
      </c>
      <c r="R49" s="136">
        <v>1.3169999999990978</v>
      </c>
      <c r="S49" s="132">
        <v>126.95879999991304</v>
      </c>
      <c r="T49" s="137">
        <v>21</v>
      </c>
      <c r="U49" s="138">
        <f>K49*(T49+100)/100</f>
        <v>0</v>
      </c>
      <c r="V49" s="139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434</v>
      </c>
      <c r="H50" s="141">
        <v>1.32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ht="12.75" outlineLevel="1">
      <c r="A51" s="3"/>
      <c r="B51" s="106"/>
      <c r="C51" s="75" t="s">
        <v>46</v>
      </c>
      <c r="D51" s="76" t="s">
        <v>12</v>
      </c>
      <c r="E51" s="77"/>
      <c r="F51" s="77" t="s">
        <v>80</v>
      </c>
      <c r="G51" s="78" t="s">
        <v>526</v>
      </c>
      <c r="H51" s="77"/>
      <c r="I51" s="76"/>
      <c r="J51" s="77"/>
      <c r="K51" s="107">
        <f>SUBTOTAL(9,K52:K55)</f>
        <v>0</v>
      </c>
      <c r="L51" s="80">
        <f>SUBTOTAL(9,L52:L55)</f>
        <v>0</v>
      </c>
      <c r="M51" s="80">
        <f>SUBTOTAL(9,M52:M55)</f>
        <v>0</v>
      </c>
      <c r="N51" s="80">
        <f>SUBTOTAL(9,N52:N55)</f>
        <v>0</v>
      </c>
      <c r="O51" s="80">
        <f>SUBTOTAL(9,O52:O55)</f>
        <v>0</v>
      </c>
      <c r="P51" s="81">
        <f>SUMPRODUCT(P52:P55,$H52:$H55)</f>
        <v>1.0962</v>
      </c>
      <c r="Q51" s="81">
        <f>SUMPRODUCT(Q52:Q55,$H52:$H55)</f>
        <v>0</v>
      </c>
      <c r="R51" s="81">
        <f>SUMPRODUCT(R52:R55,$H52:$H55)</f>
        <v>0.08409999999998945</v>
      </c>
      <c r="S51" s="80">
        <f>SUMPRODUCT(S52:S55,$H52:$H55)</f>
        <v>7.3198899999991385</v>
      </c>
      <c r="T51" s="108">
        <f>SUMPRODUCT(T52:T55,$K52:$K55)/100</f>
        <v>0</v>
      </c>
      <c r="U51" s="108">
        <f>K51+T51</f>
        <v>0</v>
      </c>
      <c r="V51" s="105"/>
    </row>
    <row r="52" spans="1:22" ht="12.75" outlineLevel="2">
      <c r="A52" s="3"/>
      <c r="B52" s="116"/>
      <c r="C52" s="117"/>
      <c r="D52" s="118"/>
      <c r="E52" s="119" t="s">
        <v>567</v>
      </c>
      <c r="F52" s="120"/>
      <c r="G52" s="121"/>
      <c r="H52" s="120"/>
      <c r="I52" s="118"/>
      <c r="J52" s="120"/>
      <c r="K52" s="122"/>
      <c r="L52" s="123"/>
      <c r="M52" s="123"/>
      <c r="N52" s="123"/>
      <c r="O52" s="123"/>
      <c r="P52" s="124"/>
      <c r="Q52" s="124"/>
      <c r="R52" s="124"/>
      <c r="S52" s="124"/>
      <c r="T52" s="125"/>
      <c r="U52" s="125"/>
      <c r="V52" s="105"/>
    </row>
    <row r="53" spans="1:22" ht="12.75" outlineLevel="2">
      <c r="A53" s="3"/>
      <c r="B53" s="105"/>
      <c r="C53" s="105"/>
      <c r="D53" s="126" t="s">
        <v>13</v>
      </c>
      <c r="E53" s="127">
        <v>1</v>
      </c>
      <c r="F53" s="128" t="s">
        <v>263</v>
      </c>
      <c r="G53" s="129" t="s">
        <v>586</v>
      </c>
      <c r="H53" s="130">
        <v>2.9</v>
      </c>
      <c r="I53" s="131" t="s">
        <v>36</v>
      </c>
      <c r="J53" s="132"/>
      <c r="K53" s="133">
        <f>H53*J53</f>
        <v>0</v>
      </c>
      <c r="L53" s="134">
        <f>IF(D53="S",K53,"")</f>
      </c>
      <c r="M53" s="135">
        <f>IF(OR(D53="P",D53="U"),K53,"")</f>
        <v>0</v>
      </c>
      <c r="N53" s="135">
        <f>IF(D53="H",K53,"")</f>
      </c>
      <c r="O53" s="135">
        <f>IF(D53="V",K53,"")</f>
      </c>
      <c r="P53" s="136">
        <v>0.37800000000000006</v>
      </c>
      <c r="Q53" s="136">
        <v>0</v>
      </c>
      <c r="R53" s="136">
        <v>0.028999999999996362</v>
      </c>
      <c r="S53" s="132">
        <v>2.524099999999703</v>
      </c>
      <c r="T53" s="137">
        <v>21</v>
      </c>
      <c r="U53" s="138">
        <f>K53*(T53+100)/100</f>
        <v>0</v>
      </c>
      <c r="V53" s="139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130</v>
      </c>
      <c r="H54" s="141">
        <v>0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135</v>
      </c>
      <c r="H55" s="141">
        <v>2.9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ht="12.75" outlineLevel="1">
      <c r="A56" s="3"/>
      <c r="B56" s="106"/>
      <c r="C56" s="75" t="s">
        <v>47</v>
      </c>
      <c r="D56" s="76" t="s">
        <v>12</v>
      </c>
      <c r="E56" s="77"/>
      <c r="F56" s="77" t="s">
        <v>80</v>
      </c>
      <c r="G56" s="78" t="s">
        <v>576</v>
      </c>
      <c r="H56" s="77"/>
      <c r="I56" s="76"/>
      <c r="J56" s="77"/>
      <c r="K56" s="107">
        <f>SUBTOTAL(9,K57:K60)</f>
        <v>0</v>
      </c>
      <c r="L56" s="80">
        <f>SUBTOTAL(9,L57:L60)</f>
        <v>0</v>
      </c>
      <c r="M56" s="80">
        <f>SUBTOTAL(9,M57:M60)</f>
        <v>0</v>
      </c>
      <c r="N56" s="80">
        <f>SUBTOTAL(9,N57:N60)</f>
        <v>0</v>
      </c>
      <c r="O56" s="80">
        <f>SUBTOTAL(9,O57:O60)</f>
        <v>0</v>
      </c>
      <c r="P56" s="81">
        <f>SUMPRODUCT(P57:P60,$H57:$H60)</f>
        <v>0.26386</v>
      </c>
      <c r="Q56" s="81">
        <f>SUMPRODUCT(Q57:Q60,$H57:$H60)</f>
        <v>0</v>
      </c>
      <c r="R56" s="81">
        <f>SUMPRODUCT(R57:R60,$H57:$H60)</f>
        <v>0.4499999999998465</v>
      </c>
      <c r="S56" s="80">
        <f>SUMPRODUCT(S57:S60,$H57:$H60)</f>
        <v>39.1871999999849</v>
      </c>
      <c r="T56" s="108">
        <f>SUMPRODUCT(T57:T60,$K57:$K60)/100</f>
        <v>0</v>
      </c>
      <c r="U56" s="108">
        <f>K56+T56</f>
        <v>0</v>
      </c>
      <c r="V56" s="105"/>
    </row>
    <row r="57" spans="1:22" ht="12.75" outlineLevel="2">
      <c r="A57" s="3"/>
      <c r="B57" s="116"/>
      <c r="C57" s="117"/>
      <c r="D57" s="118"/>
      <c r="E57" s="119" t="s">
        <v>567</v>
      </c>
      <c r="F57" s="120"/>
      <c r="G57" s="121"/>
      <c r="H57" s="120"/>
      <c r="I57" s="118"/>
      <c r="J57" s="120"/>
      <c r="K57" s="122"/>
      <c r="L57" s="123"/>
      <c r="M57" s="123"/>
      <c r="N57" s="123"/>
      <c r="O57" s="123"/>
      <c r="P57" s="124"/>
      <c r="Q57" s="124"/>
      <c r="R57" s="124"/>
      <c r="S57" s="124"/>
      <c r="T57" s="125"/>
      <c r="U57" s="125"/>
      <c r="V57" s="105"/>
    </row>
    <row r="58" spans="1:22" ht="25.5" outlineLevel="2">
      <c r="A58" s="3"/>
      <c r="B58" s="105"/>
      <c r="C58" s="105"/>
      <c r="D58" s="126" t="s">
        <v>13</v>
      </c>
      <c r="E58" s="127">
        <v>1</v>
      </c>
      <c r="F58" s="128" t="s">
        <v>264</v>
      </c>
      <c r="G58" s="129" t="s">
        <v>758</v>
      </c>
      <c r="H58" s="130">
        <v>2</v>
      </c>
      <c r="I58" s="131" t="s">
        <v>36</v>
      </c>
      <c r="J58" s="132"/>
      <c r="K58" s="133">
        <f>H58*J58</f>
        <v>0</v>
      </c>
      <c r="L58" s="134">
        <f>IF(D58="S",K58,"")</f>
      </c>
      <c r="M58" s="135">
        <f>IF(OR(D58="P",D58="U"),K58,"")</f>
        <v>0</v>
      </c>
      <c r="N58" s="135">
        <f>IF(D58="H",K58,"")</f>
      </c>
      <c r="O58" s="135">
        <f>IF(D58="V",K58,"")</f>
      </c>
      <c r="P58" s="136">
        <v>0.13193</v>
      </c>
      <c r="Q58" s="136">
        <v>0</v>
      </c>
      <c r="R58" s="136">
        <v>0.22499999999992326</v>
      </c>
      <c r="S58" s="132">
        <v>19.59359999999245</v>
      </c>
      <c r="T58" s="137">
        <v>21</v>
      </c>
      <c r="U58" s="138">
        <f>K58*(T58+100)/100</f>
        <v>0</v>
      </c>
      <c r="V58" s="139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128</v>
      </c>
      <c r="H59" s="141">
        <v>0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3</v>
      </c>
      <c r="H60" s="141">
        <v>2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ht="12.75" outlineLevel="1">
      <c r="A61" s="3"/>
      <c r="B61" s="106"/>
      <c r="C61" s="75" t="s">
        <v>48</v>
      </c>
      <c r="D61" s="76" t="s">
        <v>12</v>
      </c>
      <c r="E61" s="77"/>
      <c r="F61" s="77" t="s">
        <v>80</v>
      </c>
      <c r="G61" s="78" t="s">
        <v>560</v>
      </c>
      <c r="H61" s="77"/>
      <c r="I61" s="76"/>
      <c r="J61" s="77"/>
      <c r="K61" s="107">
        <f>SUBTOTAL(9,K62:K96)</f>
        <v>0</v>
      </c>
      <c r="L61" s="80">
        <f>SUBTOTAL(9,L62:L96)</f>
        <v>0</v>
      </c>
      <c r="M61" s="80">
        <f>SUBTOTAL(9,M62:M96)</f>
        <v>0</v>
      </c>
      <c r="N61" s="80">
        <f>SUBTOTAL(9,N62:N96)</f>
        <v>0</v>
      </c>
      <c r="O61" s="80">
        <f>SUBTOTAL(9,O62:O96)</f>
        <v>0</v>
      </c>
      <c r="P61" s="81">
        <f>SUMPRODUCT(P62:P96,$H62:$H96)</f>
        <v>8.926748791159977</v>
      </c>
      <c r="Q61" s="81">
        <f>SUMPRODUCT(Q62:Q96,$H62:$H96)</f>
        <v>0</v>
      </c>
      <c r="R61" s="81">
        <f>SUMPRODUCT(R62:R96,$H62:$H96)</f>
        <v>157.14258999998523</v>
      </c>
      <c r="S61" s="80">
        <f>SUMPRODUCT(S62:S96,$H62:$H96)</f>
        <v>18891.357575997332</v>
      </c>
      <c r="T61" s="108">
        <f>SUMPRODUCT(T62:T96,$K62:$K96)/100</f>
        <v>0</v>
      </c>
      <c r="U61" s="108">
        <f>K61+T61</f>
        <v>0</v>
      </c>
      <c r="V61" s="105"/>
    </row>
    <row r="62" spans="1:22" ht="12.75" outlineLevel="2">
      <c r="A62" s="3"/>
      <c r="B62" s="116"/>
      <c r="C62" s="117"/>
      <c r="D62" s="118"/>
      <c r="E62" s="119" t="s">
        <v>567</v>
      </c>
      <c r="F62" s="120"/>
      <c r="G62" s="121"/>
      <c r="H62" s="120"/>
      <c r="I62" s="118"/>
      <c r="J62" s="120"/>
      <c r="K62" s="122"/>
      <c r="L62" s="123"/>
      <c r="M62" s="123"/>
      <c r="N62" s="123"/>
      <c r="O62" s="123"/>
      <c r="P62" s="124"/>
      <c r="Q62" s="124"/>
      <c r="R62" s="124"/>
      <c r="S62" s="124"/>
      <c r="T62" s="125"/>
      <c r="U62" s="125"/>
      <c r="V62" s="105"/>
    </row>
    <row r="63" spans="1:22" ht="12.75" outlineLevel="2">
      <c r="A63" s="3"/>
      <c r="B63" s="105"/>
      <c r="C63" s="105"/>
      <c r="D63" s="126" t="s">
        <v>13</v>
      </c>
      <c r="E63" s="127">
        <v>1</v>
      </c>
      <c r="F63" s="128" t="s">
        <v>272</v>
      </c>
      <c r="G63" s="129" t="s">
        <v>681</v>
      </c>
      <c r="H63" s="130">
        <v>8.48</v>
      </c>
      <c r="I63" s="131" t="s">
        <v>36</v>
      </c>
      <c r="J63" s="132"/>
      <c r="K63" s="133">
        <f>H63*J63</f>
        <v>0</v>
      </c>
      <c r="L63" s="134">
        <f>IF(D63="S",K63,"")</f>
      </c>
      <c r="M63" s="135">
        <f>IF(OR(D63="P",D63="U"),K63,"")</f>
        <v>0</v>
      </c>
      <c r="N63" s="135">
        <f>IF(D63="H",K63,"")</f>
      </c>
      <c r="O63" s="135">
        <f>IF(D63="V",K63,"")</f>
      </c>
      <c r="P63" s="136">
        <v>0.05734379199998831</v>
      </c>
      <c r="Q63" s="136">
        <v>0</v>
      </c>
      <c r="R63" s="136">
        <v>0.9980000000000472</v>
      </c>
      <c r="S63" s="132">
        <v>119.38920000000707</v>
      </c>
      <c r="T63" s="137">
        <v>21</v>
      </c>
      <c r="U63" s="138">
        <f>K63*(T63+100)/100</f>
        <v>0</v>
      </c>
      <c r="V63" s="139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146</v>
      </c>
      <c r="H64" s="141">
        <v>1.6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134</v>
      </c>
      <c r="H65" s="141">
        <v>0.9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101</v>
      </c>
      <c r="H66" s="141">
        <v>1.8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145</v>
      </c>
      <c r="H67" s="141">
        <v>0.8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178</v>
      </c>
      <c r="H68" s="141">
        <v>0.58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235</v>
      </c>
      <c r="H69" s="141">
        <v>2.8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13</v>
      </c>
      <c r="E70" s="127">
        <v>2</v>
      </c>
      <c r="F70" s="128" t="s">
        <v>271</v>
      </c>
      <c r="G70" s="129" t="s">
        <v>659</v>
      </c>
      <c r="H70" s="130">
        <v>7.66</v>
      </c>
      <c r="I70" s="131" t="s">
        <v>36</v>
      </c>
      <c r="J70" s="132"/>
      <c r="K70" s="133">
        <f>H70*J70</f>
        <v>0</v>
      </c>
      <c r="L70" s="134">
        <f>IF(D70="S",K70,"")</f>
      </c>
      <c r="M70" s="135">
        <f>IF(OR(D70="P",D70="U"),K70,"")</f>
        <v>0</v>
      </c>
      <c r="N70" s="135">
        <f>IF(D70="H",K70,"")</f>
      </c>
      <c r="O70" s="135">
        <f>IF(D70="V",K70,"")</f>
      </c>
      <c r="P70" s="136">
        <v>0.0476610000000018</v>
      </c>
      <c r="Q70" s="136">
        <v>0</v>
      </c>
      <c r="R70" s="136">
        <v>0.5499999999998407</v>
      </c>
      <c r="S70" s="132">
        <v>68.58999999997836</v>
      </c>
      <c r="T70" s="137">
        <v>21</v>
      </c>
      <c r="U70" s="138">
        <f>K70*(T70+100)/100</f>
        <v>0</v>
      </c>
      <c r="V70" s="139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219</v>
      </c>
      <c r="H71" s="141">
        <v>1.5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218</v>
      </c>
      <c r="H72" s="141">
        <v>6.16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13</v>
      </c>
      <c r="E73" s="127">
        <v>3</v>
      </c>
      <c r="F73" s="128" t="s">
        <v>270</v>
      </c>
      <c r="G73" s="129" t="s">
        <v>605</v>
      </c>
      <c r="H73" s="130">
        <v>5.5</v>
      </c>
      <c r="I73" s="131" t="s">
        <v>36</v>
      </c>
      <c r="J73" s="132"/>
      <c r="K73" s="133">
        <f>H73*J73</f>
        <v>0</v>
      </c>
      <c r="L73" s="134">
        <f>IF(D73="S",K73,"")</f>
      </c>
      <c r="M73" s="135">
        <f>IF(OR(D73="P",D73="U"),K73,"")</f>
        <v>0</v>
      </c>
      <c r="N73" s="135">
        <f>IF(D73="H",K73,"")</f>
      </c>
      <c r="O73" s="135">
        <f>IF(D73="V",K73,"")</f>
      </c>
      <c r="P73" s="136">
        <v>0.1071200000000548</v>
      </c>
      <c r="Q73" s="136">
        <v>0</v>
      </c>
      <c r="R73" s="136">
        <v>0.5899999999999181</v>
      </c>
      <c r="S73" s="132">
        <v>61.689999999991684</v>
      </c>
      <c r="T73" s="137">
        <v>21</v>
      </c>
      <c r="U73" s="138">
        <f>K73*(T73+100)/100</f>
        <v>0</v>
      </c>
      <c r="V73" s="139"/>
    </row>
    <row r="74" spans="1:22" ht="12.75" outlineLevel="2">
      <c r="A74" s="3"/>
      <c r="B74" s="105"/>
      <c r="C74" s="105"/>
      <c r="D74" s="126" t="s">
        <v>13</v>
      </c>
      <c r="E74" s="127">
        <v>4</v>
      </c>
      <c r="F74" s="128" t="s">
        <v>260</v>
      </c>
      <c r="G74" s="129" t="s">
        <v>569</v>
      </c>
      <c r="H74" s="130">
        <v>35</v>
      </c>
      <c r="I74" s="131" t="s">
        <v>36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0.032790000000001235</v>
      </c>
      <c r="Q74" s="136">
        <v>0</v>
      </c>
      <c r="R74" s="136">
        <v>0.41000000000008185</v>
      </c>
      <c r="S74" s="132">
        <v>42.65600000000768</v>
      </c>
      <c r="T74" s="137">
        <v>21</v>
      </c>
      <c r="U74" s="138">
        <f>K74*(T74+100)/100</f>
        <v>0</v>
      </c>
      <c r="V74" s="139"/>
    </row>
    <row r="75" spans="1:22" ht="12.75" outlineLevel="2">
      <c r="A75" s="3"/>
      <c r="B75" s="105"/>
      <c r="C75" s="105"/>
      <c r="D75" s="126" t="s">
        <v>13</v>
      </c>
      <c r="E75" s="127">
        <v>5</v>
      </c>
      <c r="F75" s="128" t="s">
        <v>268</v>
      </c>
      <c r="G75" s="129" t="s">
        <v>676</v>
      </c>
      <c r="H75" s="130">
        <v>2.8</v>
      </c>
      <c r="I75" s="131" t="s">
        <v>36</v>
      </c>
      <c r="J75" s="132"/>
      <c r="K75" s="133">
        <f>H75*J75</f>
        <v>0</v>
      </c>
      <c r="L75" s="134">
        <f>IF(D75="S",K75,"")</f>
      </c>
      <c r="M75" s="135">
        <f>IF(OR(D75="P",D75="U"),K75,"")</f>
        <v>0</v>
      </c>
      <c r="N75" s="135">
        <f>IF(D75="H",K75,"")</f>
      </c>
      <c r="O75" s="135">
        <f>IF(D75="V",K75,"")</f>
      </c>
      <c r="P75" s="136">
        <v>0.03819999999999624</v>
      </c>
      <c r="Q75" s="136">
        <v>0</v>
      </c>
      <c r="R75" s="136">
        <v>1.180999999999841</v>
      </c>
      <c r="S75" s="132">
        <v>145.14299999997573</v>
      </c>
      <c r="T75" s="137">
        <v>21</v>
      </c>
      <c r="U75" s="138">
        <f>K75*(T75+100)/100</f>
        <v>0</v>
      </c>
      <c r="V75" s="139"/>
    </row>
    <row r="76" spans="1:22" ht="25.5" outlineLevel="2">
      <c r="A76" s="3"/>
      <c r="B76" s="105"/>
      <c r="C76" s="105"/>
      <c r="D76" s="126" t="s">
        <v>13</v>
      </c>
      <c r="E76" s="127">
        <v>6</v>
      </c>
      <c r="F76" s="128" t="s">
        <v>269</v>
      </c>
      <c r="G76" s="129" t="s">
        <v>712</v>
      </c>
      <c r="H76" s="130">
        <v>186.85</v>
      </c>
      <c r="I76" s="131" t="s">
        <v>36</v>
      </c>
      <c r="J76" s="132"/>
      <c r="K76" s="133">
        <f>H76*J76</f>
        <v>0</v>
      </c>
      <c r="L76" s="134">
        <f>IF(D76="S",K76,"")</f>
      </c>
      <c r="M76" s="135">
        <f>IF(OR(D76="P",D76="U"),K76,"")</f>
        <v>0</v>
      </c>
      <c r="N76" s="135">
        <f>IF(D76="H",K76,"")</f>
      </c>
      <c r="O76" s="135">
        <f>IF(D76="V",K76,"")</f>
      </c>
      <c r="P76" s="136">
        <v>0.026199999999999335</v>
      </c>
      <c r="Q76" s="136">
        <v>0</v>
      </c>
      <c r="R76" s="136">
        <v>0.40499999999988745</v>
      </c>
      <c r="S76" s="132">
        <v>48.091599999982215</v>
      </c>
      <c r="T76" s="137">
        <v>21</v>
      </c>
      <c r="U76" s="138">
        <f>K76*(T76+100)/100</f>
        <v>0</v>
      </c>
      <c r="V76" s="139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182</v>
      </c>
      <c r="H77" s="141">
        <v>53.43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s="36" customFormat="1" ht="10.5" customHeight="1" outlineLevel="3">
      <c r="A78" s="35"/>
      <c r="B78" s="140"/>
      <c r="C78" s="140"/>
      <c r="D78" s="140"/>
      <c r="E78" s="140"/>
      <c r="F78" s="140"/>
      <c r="G78" s="140" t="s">
        <v>165</v>
      </c>
      <c r="H78" s="141">
        <v>26.13</v>
      </c>
      <c r="I78" s="142"/>
      <c r="J78" s="140"/>
      <c r="K78" s="140"/>
      <c r="L78" s="143"/>
      <c r="M78" s="143"/>
      <c r="N78" s="143"/>
      <c r="O78" s="143"/>
      <c r="P78" s="143"/>
      <c r="Q78" s="143"/>
      <c r="R78" s="143"/>
      <c r="S78" s="143"/>
      <c r="T78" s="144"/>
      <c r="U78" s="144"/>
      <c r="V78" s="140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266</v>
      </c>
      <c r="H79" s="141">
        <v>72.54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212</v>
      </c>
      <c r="H80" s="141">
        <v>-4.06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429</v>
      </c>
      <c r="H81" s="141">
        <v>-7.68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433</v>
      </c>
      <c r="H82" s="141">
        <v>3.12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177</v>
      </c>
      <c r="H83" s="141">
        <v>1.04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s="36" customFormat="1" ht="10.5" customHeight="1" outlineLevel="3">
      <c r="A84" s="35"/>
      <c r="B84" s="140"/>
      <c r="C84" s="140"/>
      <c r="D84" s="140"/>
      <c r="E84" s="140"/>
      <c r="F84" s="140"/>
      <c r="G84" s="140" t="s">
        <v>122</v>
      </c>
      <c r="H84" s="141">
        <v>27.3</v>
      </c>
      <c r="I84" s="142"/>
      <c r="J84" s="140"/>
      <c r="K84" s="140"/>
      <c r="L84" s="143"/>
      <c r="M84" s="143"/>
      <c r="N84" s="143"/>
      <c r="O84" s="143"/>
      <c r="P84" s="143"/>
      <c r="Q84" s="143"/>
      <c r="R84" s="143"/>
      <c r="S84" s="143"/>
      <c r="T84" s="144"/>
      <c r="U84" s="144"/>
      <c r="V84" s="140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174</v>
      </c>
      <c r="H85" s="141">
        <v>-3.38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175</v>
      </c>
      <c r="H86" s="141">
        <v>-6.16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217</v>
      </c>
      <c r="H87" s="141">
        <v>9.36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157</v>
      </c>
      <c r="H88" s="141">
        <v>5.85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155</v>
      </c>
      <c r="H89" s="141">
        <v>4.68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216</v>
      </c>
      <c r="H90" s="141">
        <v>3.36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150</v>
      </c>
      <c r="H91" s="141">
        <v>1.32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ht="12.75" outlineLevel="2">
      <c r="A92" s="3"/>
      <c r="B92" s="105"/>
      <c r="C92" s="105"/>
      <c r="D92" s="126" t="s">
        <v>13</v>
      </c>
      <c r="E92" s="127">
        <v>7</v>
      </c>
      <c r="F92" s="128" t="s">
        <v>275</v>
      </c>
      <c r="G92" s="129" t="s">
        <v>547</v>
      </c>
      <c r="H92" s="130">
        <v>186.85</v>
      </c>
      <c r="I92" s="131" t="s">
        <v>36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0.00032</v>
      </c>
      <c r="Q92" s="136">
        <v>0</v>
      </c>
      <c r="R92" s="136">
        <v>0</v>
      </c>
      <c r="S92" s="132">
        <v>0</v>
      </c>
      <c r="T92" s="137">
        <v>21</v>
      </c>
      <c r="U92" s="138">
        <f>K92*(T92+100)/100</f>
        <v>0</v>
      </c>
      <c r="V92" s="139"/>
    </row>
    <row r="93" spans="1:22" ht="25.5" outlineLevel="2">
      <c r="A93" s="3"/>
      <c r="B93" s="105"/>
      <c r="C93" s="105"/>
      <c r="D93" s="126" t="s">
        <v>13</v>
      </c>
      <c r="E93" s="127">
        <v>8</v>
      </c>
      <c r="F93" s="128" t="s">
        <v>273</v>
      </c>
      <c r="G93" s="129" t="s">
        <v>753</v>
      </c>
      <c r="H93" s="130">
        <v>186.85</v>
      </c>
      <c r="I93" s="131" t="s">
        <v>36</v>
      </c>
      <c r="J93" s="132"/>
      <c r="K93" s="133">
        <f>H93*J93</f>
        <v>0</v>
      </c>
      <c r="L93" s="134">
        <f>IF(D93="S",K93,"")</f>
      </c>
      <c r="M93" s="135">
        <f>IF(OR(D93="P",D93="U"),K93,"")</f>
        <v>0</v>
      </c>
      <c r="N93" s="135">
        <f>IF(D93="H",K93,"")</f>
      </c>
      <c r="O93" s="135">
        <f>IF(D93="V",K93,"")</f>
      </c>
      <c r="P93" s="136">
        <v>0.0047354999999991605</v>
      </c>
      <c r="Q93" s="136">
        <v>0</v>
      </c>
      <c r="R93" s="136">
        <v>0.2500000000000284</v>
      </c>
      <c r="S93" s="132">
        <v>32.05800000000337</v>
      </c>
      <c r="T93" s="137">
        <v>21</v>
      </c>
      <c r="U93" s="138">
        <f>K93*(T93+100)/100</f>
        <v>0</v>
      </c>
      <c r="V93" s="139"/>
    </row>
    <row r="94" spans="1:22" ht="12.75" outlineLevel="2">
      <c r="A94" s="3"/>
      <c r="B94" s="105"/>
      <c r="C94" s="105"/>
      <c r="D94" s="126" t="s">
        <v>13</v>
      </c>
      <c r="E94" s="127">
        <v>9</v>
      </c>
      <c r="F94" s="128" t="s">
        <v>260</v>
      </c>
      <c r="G94" s="129" t="s">
        <v>569</v>
      </c>
      <c r="H94" s="130">
        <v>6.2</v>
      </c>
      <c r="I94" s="131" t="s">
        <v>36</v>
      </c>
      <c r="J94" s="132"/>
      <c r="K94" s="133">
        <f>H94*J94</f>
        <v>0</v>
      </c>
      <c r="L94" s="134">
        <f>IF(D94="S",K94,"")</f>
      </c>
      <c r="M94" s="135">
        <f>IF(OR(D94="P",D94="U"),K94,"")</f>
        <v>0</v>
      </c>
      <c r="N94" s="135">
        <f>IF(D94="H",K94,"")</f>
      </c>
      <c r="O94" s="135">
        <f>IF(D94="V",K94,"")</f>
      </c>
      <c r="P94" s="136">
        <v>0.03279</v>
      </c>
      <c r="Q94" s="136">
        <v>0</v>
      </c>
      <c r="R94" s="136">
        <v>0</v>
      </c>
      <c r="S94" s="132">
        <v>0</v>
      </c>
      <c r="T94" s="137">
        <v>21</v>
      </c>
      <c r="U94" s="138">
        <f>K94*(T94+100)/100</f>
        <v>0</v>
      </c>
      <c r="V94" s="139"/>
    </row>
    <row r="95" spans="1:22" s="36" customFormat="1" ht="10.5" customHeight="1" outlineLevel="3">
      <c r="A95" s="35"/>
      <c r="B95" s="140"/>
      <c r="C95" s="140"/>
      <c r="D95" s="140"/>
      <c r="E95" s="140"/>
      <c r="F95" s="140"/>
      <c r="G95" s="140" t="s">
        <v>115</v>
      </c>
      <c r="H95" s="141">
        <v>6.2</v>
      </c>
      <c r="I95" s="142"/>
      <c r="J95" s="140"/>
      <c r="K95" s="140"/>
      <c r="L95" s="143"/>
      <c r="M95" s="143"/>
      <c r="N95" s="143"/>
      <c r="O95" s="143"/>
      <c r="P95" s="143"/>
      <c r="Q95" s="143"/>
      <c r="R95" s="143"/>
      <c r="S95" s="143"/>
      <c r="T95" s="144"/>
      <c r="U95" s="144"/>
      <c r="V95" s="140"/>
    </row>
    <row r="96" spans="1:22" ht="12.75" outlineLevel="2">
      <c r="A96" s="3"/>
      <c r="B96" s="105"/>
      <c r="C96" s="105"/>
      <c r="D96" s="126" t="s">
        <v>13</v>
      </c>
      <c r="E96" s="127">
        <v>10</v>
      </c>
      <c r="F96" s="128" t="s">
        <v>274</v>
      </c>
      <c r="G96" s="129" t="s">
        <v>672</v>
      </c>
      <c r="H96" s="130">
        <v>6.2</v>
      </c>
      <c r="I96" s="131" t="s">
        <v>36</v>
      </c>
      <c r="J96" s="132"/>
      <c r="K96" s="133">
        <f>H96*J96</f>
        <v>0</v>
      </c>
      <c r="L96" s="134">
        <f>IF(D96="S",K96,"")</f>
      </c>
      <c r="M96" s="135">
        <f>IF(OR(D96="P",D96="U"),K96,"")</f>
        <v>0</v>
      </c>
      <c r="N96" s="135">
        <f>IF(D96="H",K96,"")</f>
      </c>
      <c r="O96" s="135">
        <f>IF(D96="V",K96,"")</f>
      </c>
      <c r="P96" s="136">
        <v>0.03036000000000172</v>
      </c>
      <c r="Q96" s="136">
        <v>0</v>
      </c>
      <c r="R96" s="136">
        <v>0.1899999999999693</v>
      </c>
      <c r="S96" s="132">
        <v>22.40799999999614</v>
      </c>
      <c r="T96" s="137">
        <v>21</v>
      </c>
      <c r="U96" s="138">
        <f>K96*(T96+100)/100</f>
        <v>0</v>
      </c>
      <c r="V96" s="139"/>
    </row>
    <row r="97" spans="1:22" ht="12.75" outlineLevel="1">
      <c r="A97" s="3"/>
      <c r="B97" s="106"/>
      <c r="C97" s="75" t="s">
        <v>49</v>
      </c>
      <c r="D97" s="76" t="s">
        <v>12</v>
      </c>
      <c r="E97" s="77"/>
      <c r="F97" s="77" t="s">
        <v>80</v>
      </c>
      <c r="G97" s="78" t="s">
        <v>556</v>
      </c>
      <c r="H97" s="77"/>
      <c r="I97" s="76"/>
      <c r="J97" s="77"/>
      <c r="K97" s="107">
        <f>SUBTOTAL(9,K98:K108)</f>
        <v>0</v>
      </c>
      <c r="L97" s="80">
        <f>SUBTOTAL(9,L98:L108)</f>
        <v>0</v>
      </c>
      <c r="M97" s="80">
        <f>SUBTOTAL(9,M98:M108)</f>
        <v>0</v>
      </c>
      <c r="N97" s="80">
        <f>SUBTOTAL(9,N98:N108)</f>
        <v>0</v>
      </c>
      <c r="O97" s="80">
        <f>SUBTOTAL(9,O98:O108)</f>
        <v>0</v>
      </c>
      <c r="P97" s="81">
        <f>SUMPRODUCT(P98:P108,$H98:$H108)</f>
        <v>0.042718500000000006</v>
      </c>
      <c r="Q97" s="81">
        <f>SUMPRODUCT(Q98:Q108,$H98:$H108)</f>
        <v>0</v>
      </c>
      <c r="R97" s="81">
        <f>SUMPRODUCT(R98:R108,$H98:$H108)</f>
        <v>0.6300000000002228</v>
      </c>
      <c r="S97" s="80">
        <f>SUMPRODUCT(S98:S108,$H98:$H108)</f>
        <v>60.732000000021486</v>
      </c>
      <c r="T97" s="108">
        <f>SUMPRODUCT(T98:T108,$K98:$K108)/100</f>
        <v>0</v>
      </c>
      <c r="U97" s="108">
        <f>K97+T97</f>
        <v>0</v>
      </c>
      <c r="V97" s="105"/>
    </row>
    <row r="98" spans="1:22" ht="12.75" outlineLevel="2">
      <c r="A98" s="3"/>
      <c r="B98" s="116"/>
      <c r="C98" s="117"/>
      <c r="D98" s="118"/>
      <c r="E98" s="119" t="s">
        <v>567</v>
      </c>
      <c r="F98" s="120"/>
      <c r="G98" s="121"/>
      <c r="H98" s="120"/>
      <c r="I98" s="118"/>
      <c r="J98" s="120"/>
      <c r="K98" s="122"/>
      <c r="L98" s="123"/>
      <c r="M98" s="123"/>
      <c r="N98" s="123"/>
      <c r="O98" s="123"/>
      <c r="P98" s="124"/>
      <c r="Q98" s="124"/>
      <c r="R98" s="124"/>
      <c r="S98" s="124"/>
      <c r="T98" s="125"/>
      <c r="U98" s="125"/>
      <c r="V98" s="105"/>
    </row>
    <row r="99" spans="1:22" ht="25.5" outlineLevel="2">
      <c r="A99" s="3"/>
      <c r="B99" s="105"/>
      <c r="C99" s="105"/>
      <c r="D99" s="126" t="s">
        <v>13</v>
      </c>
      <c r="E99" s="127">
        <v>1</v>
      </c>
      <c r="F99" s="128" t="s">
        <v>277</v>
      </c>
      <c r="G99" s="129" t="s">
        <v>754</v>
      </c>
      <c r="H99" s="130">
        <v>2.625</v>
      </c>
      <c r="I99" s="131" t="s">
        <v>36</v>
      </c>
      <c r="J99" s="132"/>
      <c r="K99" s="133">
        <f>H99*J99</f>
        <v>0</v>
      </c>
      <c r="L99" s="134">
        <f>IF(D99="S",K99,"")</f>
      </c>
      <c r="M99" s="135">
        <f>IF(OR(D99="P",D99="U"),K99,"")</f>
        <v>0</v>
      </c>
      <c r="N99" s="135">
        <f>IF(D99="H",K99,"")</f>
      </c>
      <c r="O99" s="135">
        <f>IF(D99="V",K99,"")</f>
      </c>
      <c r="P99" s="136">
        <v>0.0132</v>
      </c>
      <c r="Q99" s="136">
        <v>0</v>
      </c>
      <c r="R99" s="136">
        <v>0</v>
      </c>
      <c r="S99" s="132">
        <v>0</v>
      </c>
      <c r="T99" s="137">
        <v>21</v>
      </c>
      <c r="U99" s="138">
        <f>K99*(T99+100)/100</f>
        <v>0</v>
      </c>
      <c r="V99" s="139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106</v>
      </c>
      <c r="H100" s="141">
        <v>3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211</v>
      </c>
      <c r="H101" s="141">
        <v>-0.375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25.5" outlineLevel="2">
      <c r="A102" s="3"/>
      <c r="B102" s="105"/>
      <c r="C102" s="105"/>
      <c r="D102" s="126" t="s">
        <v>13</v>
      </c>
      <c r="E102" s="127">
        <v>2</v>
      </c>
      <c r="F102" s="128" t="s">
        <v>276</v>
      </c>
      <c r="G102" s="129" t="s">
        <v>743</v>
      </c>
      <c r="H102" s="130">
        <v>2.8875</v>
      </c>
      <c r="I102" s="131" t="s">
        <v>36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0.00268</v>
      </c>
      <c r="Q102" s="136">
        <v>0</v>
      </c>
      <c r="R102" s="136">
        <v>0</v>
      </c>
      <c r="S102" s="132">
        <v>0</v>
      </c>
      <c r="T102" s="137">
        <v>21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111</v>
      </c>
      <c r="H103" s="141">
        <v>2.625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430</v>
      </c>
      <c r="H104" s="141">
        <v>0.15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213</v>
      </c>
      <c r="H105" s="141">
        <v>0.1125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13</v>
      </c>
      <c r="E106" s="127">
        <v>3</v>
      </c>
      <c r="F106" s="128" t="s">
        <v>278</v>
      </c>
      <c r="G106" s="129" t="s">
        <v>637</v>
      </c>
      <c r="H106" s="130">
        <v>0.75</v>
      </c>
      <c r="I106" s="131" t="s">
        <v>16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0.0004</v>
      </c>
      <c r="Q106" s="136">
        <v>0</v>
      </c>
      <c r="R106" s="136">
        <v>0.36000000000012733</v>
      </c>
      <c r="S106" s="132">
        <v>34.70400000001227</v>
      </c>
      <c r="T106" s="137">
        <v>21</v>
      </c>
      <c r="U106" s="138">
        <f>K106*(T106+100)/100</f>
        <v>0</v>
      </c>
      <c r="V106" s="139"/>
    </row>
    <row r="107" spans="1:22" ht="12.75" outlineLevel="2">
      <c r="A107" s="3"/>
      <c r="B107" s="105"/>
      <c r="C107" s="105"/>
      <c r="D107" s="126" t="s">
        <v>13</v>
      </c>
      <c r="E107" s="127">
        <v>4</v>
      </c>
      <c r="F107" s="128" t="s">
        <v>279</v>
      </c>
      <c r="G107" s="129" t="s">
        <v>616</v>
      </c>
      <c r="H107" s="130">
        <v>1</v>
      </c>
      <c r="I107" s="131" t="s">
        <v>16</v>
      </c>
      <c r="J107" s="132"/>
      <c r="K107" s="133">
        <f>H107*J107</f>
        <v>0</v>
      </c>
      <c r="L107" s="134">
        <f>IF(D107="S",K107,"")</f>
      </c>
      <c r="M107" s="135">
        <f>IF(OR(D107="P",D107="U"),K107,"")</f>
        <v>0</v>
      </c>
      <c r="N107" s="135">
        <f>IF(D107="H",K107,"")</f>
      </c>
      <c r="O107" s="135">
        <f>IF(D107="V",K107,"")</f>
      </c>
      <c r="P107" s="136">
        <v>3E-05</v>
      </c>
      <c r="Q107" s="136">
        <v>0</v>
      </c>
      <c r="R107" s="136">
        <v>0.36000000000012733</v>
      </c>
      <c r="S107" s="132">
        <v>34.70400000001228</v>
      </c>
      <c r="T107" s="137">
        <v>21</v>
      </c>
      <c r="U107" s="138">
        <f>K107*(T107+100)/100</f>
        <v>0</v>
      </c>
      <c r="V107" s="139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98</v>
      </c>
      <c r="H108" s="141">
        <v>1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ht="12.75" outlineLevel="1">
      <c r="A109" s="3"/>
      <c r="B109" s="106"/>
      <c r="C109" s="75" t="s">
        <v>50</v>
      </c>
      <c r="D109" s="76" t="s">
        <v>12</v>
      </c>
      <c r="E109" s="77"/>
      <c r="F109" s="77" t="s">
        <v>80</v>
      </c>
      <c r="G109" s="78" t="s">
        <v>528</v>
      </c>
      <c r="H109" s="77"/>
      <c r="I109" s="76"/>
      <c r="J109" s="77"/>
      <c r="K109" s="107">
        <f>SUBTOTAL(9,K110:K123)</f>
        <v>0</v>
      </c>
      <c r="L109" s="80">
        <f>SUBTOTAL(9,L110:L123)</f>
        <v>0</v>
      </c>
      <c r="M109" s="80">
        <f>SUBTOTAL(9,M110:M123)</f>
        <v>0</v>
      </c>
      <c r="N109" s="80">
        <f>SUBTOTAL(9,N110:N123)</f>
        <v>0</v>
      </c>
      <c r="O109" s="80">
        <f>SUBTOTAL(9,O110:O123)</f>
        <v>0</v>
      </c>
      <c r="P109" s="81">
        <f>SUMPRODUCT(P110:P123,$H110:$H123)</f>
        <v>2.952660103000446</v>
      </c>
      <c r="Q109" s="81">
        <f>SUMPRODUCT(Q110:Q123,$H110:$H123)</f>
        <v>0</v>
      </c>
      <c r="R109" s="81">
        <f>SUMPRODUCT(R110:R123,$H110:$H123)</f>
        <v>4.961919999999762</v>
      </c>
      <c r="S109" s="80">
        <f>SUMPRODUCT(S110:S123,$H110:$H123)</f>
        <v>521.782687999975</v>
      </c>
      <c r="T109" s="108">
        <f>SUMPRODUCT(T110:T123,$K110:$K123)/100</f>
        <v>0</v>
      </c>
      <c r="U109" s="108">
        <f>K109+T109</f>
        <v>0</v>
      </c>
      <c r="V109" s="105"/>
    </row>
    <row r="110" spans="1:22" ht="12.75" outlineLevel="2">
      <c r="A110" s="3"/>
      <c r="B110" s="116"/>
      <c r="C110" s="117"/>
      <c r="D110" s="118"/>
      <c r="E110" s="119" t="s">
        <v>567</v>
      </c>
      <c r="F110" s="120"/>
      <c r="G110" s="121"/>
      <c r="H110" s="120"/>
      <c r="I110" s="118"/>
      <c r="J110" s="120"/>
      <c r="K110" s="122"/>
      <c r="L110" s="123"/>
      <c r="M110" s="123"/>
      <c r="N110" s="123"/>
      <c r="O110" s="123"/>
      <c r="P110" s="124"/>
      <c r="Q110" s="124"/>
      <c r="R110" s="124"/>
      <c r="S110" s="124"/>
      <c r="T110" s="125"/>
      <c r="U110" s="125"/>
      <c r="V110" s="105"/>
    </row>
    <row r="111" spans="1:22" ht="12.75" outlineLevel="2">
      <c r="A111" s="3"/>
      <c r="B111" s="105"/>
      <c r="C111" s="105"/>
      <c r="D111" s="126" t="s">
        <v>13</v>
      </c>
      <c r="E111" s="127">
        <v>1</v>
      </c>
      <c r="F111" s="128" t="s">
        <v>281</v>
      </c>
      <c r="G111" s="129" t="s">
        <v>640</v>
      </c>
      <c r="H111" s="130">
        <v>0.824</v>
      </c>
      <c r="I111" s="131" t="s">
        <v>37</v>
      </c>
      <c r="J111" s="132"/>
      <c r="K111" s="133">
        <f>H111*J111</f>
        <v>0</v>
      </c>
      <c r="L111" s="134">
        <f>IF(D111="S",K111,"")</f>
      </c>
      <c r="M111" s="135">
        <f>IF(OR(D111="P",D111="U"),K111,"")</f>
        <v>0</v>
      </c>
      <c r="N111" s="135">
        <f>IF(D111="H",K111,"")</f>
      </c>
      <c r="O111" s="135">
        <f>IF(D111="V",K111,"")</f>
      </c>
      <c r="P111" s="136">
        <v>2.2563400000004874</v>
      </c>
      <c r="Q111" s="136">
        <v>0</v>
      </c>
      <c r="R111" s="136">
        <v>5.329999999999927</v>
      </c>
      <c r="S111" s="132">
        <v>560.2119999999929</v>
      </c>
      <c r="T111" s="137">
        <v>21</v>
      </c>
      <c r="U111" s="138">
        <f>K111*(T111+100)/100</f>
        <v>0</v>
      </c>
      <c r="V111" s="139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465</v>
      </c>
      <c r="H112" s="141">
        <v>0.414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232</v>
      </c>
      <c r="H113" s="141">
        <v>0.06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285</v>
      </c>
      <c r="H114" s="141">
        <v>0.35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ht="12.75" outlineLevel="2">
      <c r="A115" s="3"/>
      <c r="B115" s="105"/>
      <c r="C115" s="105"/>
      <c r="D115" s="126" t="s">
        <v>13</v>
      </c>
      <c r="E115" s="127">
        <v>2</v>
      </c>
      <c r="F115" s="128" t="s">
        <v>280</v>
      </c>
      <c r="G115" s="129" t="s">
        <v>633</v>
      </c>
      <c r="H115" s="130">
        <v>0.4002</v>
      </c>
      <c r="I115" s="131" t="s">
        <v>37</v>
      </c>
      <c r="J115" s="132"/>
      <c r="K115" s="133">
        <f>H115*J115</f>
        <v>0</v>
      </c>
      <c r="L115" s="134">
        <f>IF(D115="S",K115,"")</f>
      </c>
      <c r="M115" s="135">
        <f>IF(OR(D115="P",D115="U"),K115,"")</f>
        <v>0</v>
      </c>
      <c r="N115" s="135">
        <f>IF(D115="H",K115,"")</f>
      </c>
      <c r="O115" s="135">
        <f>IF(D115="V",K115,"")</f>
      </c>
      <c r="P115" s="136">
        <v>2.45329</v>
      </c>
      <c r="Q115" s="136">
        <v>0</v>
      </c>
      <c r="R115" s="136">
        <v>0</v>
      </c>
      <c r="S115" s="132">
        <v>0</v>
      </c>
      <c r="T115" s="137">
        <v>21</v>
      </c>
      <c r="U115" s="138">
        <f>K115*(T115+100)/100</f>
        <v>0</v>
      </c>
      <c r="V115" s="139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130</v>
      </c>
      <c r="H116" s="141">
        <v>0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462</v>
      </c>
      <c r="H117" s="141">
        <v>0.4002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ht="12.75" outlineLevel="2">
      <c r="A118" s="3"/>
      <c r="B118" s="105"/>
      <c r="C118" s="105"/>
      <c r="D118" s="126" t="s">
        <v>13</v>
      </c>
      <c r="E118" s="127">
        <v>3</v>
      </c>
      <c r="F118" s="128" t="s">
        <v>282</v>
      </c>
      <c r="G118" s="129" t="s">
        <v>600</v>
      </c>
      <c r="H118" s="130">
        <v>0.01725</v>
      </c>
      <c r="I118" s="131" t="s">
        <v>17</v>
      </c>
      <c r="J118" s="132"/>
      <c r="K118" s="133">
        <f>H118*J118</f>
        <v>0</v>
      </c>
      <c r="L118" s="134">
        <f>IF(D118="S",K118,"")</f>
      </c>
      <c r="M118" s="135">
        <f>IF(OR(D118="P",D118="U"),K118,"")</f>
        <v>0</v>
      </c>
      <c r="N118" s="135">
        <f>IF(D118="H",K118,"")</f>
      </c>
      <c r="O118" s="135">
        <f>IF(D118="V",K118,"")</f>
      </c>
      <c r="P118" s="136">
        <v>1.05306</v>
      </c>
      <c r="Q118" s="136">
        <v>0</v>
      </c>
      <c r="R118" s="136">
        <v>0</v>
      </c>
      <c r="S118" s="132">
        <v>0</v>
      </c>
      <c r="T118" s="137">
        <v>21</v>
      </c>
      <c r="U118" s="138">
        <f>K118*(T118+100)/100</f>
        <v>0</v>
      </c>
      <c r="V118" s="139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464</v>
      </c>
      <c r="H119" s="141">
        <v>0.0173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ht="12.75" outlineLevel="2">
      <c r="A120" s="3"/>
      <c r="B120" s="105"/>
      <c r="C120" s="105"/>
      <c r="D120" s="126" t="s">
        <v>13</v>
      </c>
      <c r="E120" s="127">
        <v>4</v>
      </c>
      <c r="F120" s="128" t="s">
        <v>283</v>
      </c>
      <c r="G120" s="129" t="s">
        <v>667</v>
      </c>
      <c r="H120" s="130">
        <v>1</v>
      </c>
      <c r="I120" s="131" t="s">
        <v>36</v>
      </c>
      <c r="J120" s="132"/>
      <c r="K120" s="133">
        <f>H120*J120</f>
        <v>0</v>
      </c>
      <c r="L120" s="134">
        <f>IF(D120="S",K120,"")</f>
      </c>
      <c r="M120" s="135">
        <f>IF(OR(D120="P",D120="U"),K120,"")</f>
        <v>0</v>
      </c>
      <c r="N120" s="135">
        <f>IF(D120="H",K120,"")</f>
      </c>
      <c r="O120" s="135">
        <f>IF(D120="V",K120,"")</f>
      </c>
      <c r="P120" s="136">
        <v>0.09346400000004425</v>
      </c>
      <c r="Q120" s="136">
        <v>0</v>
      </c>
      <c r="R120" s="136">
        <v>0.5699999999998226</v>
      </c>
      <c r="S120" s="132">
        <v>60.16799999998079</v>
      </c>
      <c r="T120" s="137">
        <v>21</v>
      </c>
      <c r="U120" s="138">
        <f>K120*(T120+100)/100</f>
        <v>0</v>
      </c>
      <c r="V120" s="139"/>
    </row>
    <row r="121" spans="1:22" ht="12.75" outlineLevel="2">
      <c r="A121" s="3"/>
      <c r="B121" s="105"/>
      <c r="C121" s="105"/>
      <c r="D121" s="126" t="s">
        <v>13</v>
      </c>
      <c r="E121" s="127">
        <v>5</v>
      </c>
      <c r="F121" s="128" t="s">
        <v>284</v>
      </c>
      <c r="G121" s="129" t="s">
        <v>514</v>
      </c>
      <c r="H121" s="130">
        <v>3.41</v>
      </c>
      <c r="I121" s="131" t="s">
        <v>36</v>
      </c>
      <c r="J121" s="132"/>
      <c r="K121" s="133">
        <f>H121*J121</f>
        <v>0</v>
      </c>
      <c r="L121" s="134">
        <f>IF(D121="S",K121,"")</f>
      </c>
      <c r="M121" s="135">
        <f>IF(OR(D121="P",D121="U"),K121,"")</f>
        <v>0</v>
      </c>
      <c r="N121" s="135">
        <f>IF(D121="H",K121,"")</f>
      </c>
      <c r="O121" s="135">
        <f>IF(D121="V",K121,"")</f>
      </c>
      <c r="P121" s="136">
        <v>0</v>
      </c>
      <c r="Q121" s="136">
        <v>0</v>
      </c>
      <c r="R121" s="136">
        <v>0</v>
      </c>
      <c r="S121" s="132">
        <v>0</v>
      </c>
      <c r="T121" s="137">
        <v>21</v>
      </c>
      <c r="U121" s="138">
        <f>K121*(T121+100)/100</f>
        <v>0</v>
      </c>
      <c r="V121" s="139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152</v>
      </c>
      <c r="H122" s="141">
        <v>1.32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153</v>
      </c>
      <c r="H123" s="141">
        <v>2.09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ht="12.75" outlineLevel="1">
      <c r="A124" s="3"/>
      <c r="B124" s="106"/>
      <c r="C124" s="75" t="s">
        <v>51</v>
      </c>
      <c r="D124" s="76" t="s">
        <v>12</v>
      </c>
      <c r="E124" s="77"/>
      <c r="F124" s="77" t="s">
        <v>80</v>
      </c>
      <c r="G124" s="78" t="s">
        <v>521</v>
      </c>
      <c r="H124" s="77"/>
      <c r="I124" s="76"/>
      <c r="J124" s="77"/>
      <c r="K124" s="107">
        <f>SUBTOTAL(9,K125:K127)</f>
        <v>0</v>
      </c>
      <c r="L124" s="80">
        <f>SUBTOTAL(9,L125:L127)</f>
        <v>0</v>
      </c>
      <c r="M124" s="80">
        <f>SUBTOTAL(9,M125:M127)</f>
        <v>0</v>
      </c>
      <c r="N124" s="80">
        <f>SUBTOTAL(9,N125:N127)</f>
        <v>0</v>
      </c>
      <c r="O124" s="80">
        <f>SUBTOTAL(9,O125:O127)</f>
        <v>0</v>
      </c>
      <c r="P124" s="81">
        <f>SUMPRODUCT(P125:P127,$H125:$H127)</f>
        <v>0.013976600000003182</v>
      </c>
      <c r="Q124" s="81">
        <f>SUMPRODUCT(Q125:Q127,$H125:$H127)</f>
        <v>0</v>
      </c>
      <c r="R124" s="81">
        <f>SUMPRODUCT(R125:R127,$H125:$H127)</f>
        <v>2.089999999999975</v>
      </c>
      <c r="S124" s="80">
        <f>SUMPRODUCT(S125:S127,$H125:$H127)</f>
        <v>218.57439999999946</v>
      </c>
      <c r="T124" s="108">
        <f>SUMPRODUCT(T125:T127,$K125:$K127)/100</f>
        <v>0</v>
      </c>
      <c r="U124" s="108">
        <f>K124+T124</f>
        <v>0</v>
      </c>
      <c r="V124" s="105"/>
    </row>
    <row r="125" spans="1:22" ht="12.75" outlineLevel="2">
      <c r="A125" s="3"/>
      <c r="B125" s="116"/>
      <c r="C125" s="117"/>
      <c r="D125" s="118"/>
      <c r="E125" s="119" t="s">
        <v>567</v>
      </c>
      <c r="F125" s="120"/>
      <c r="G125" s="121"/>
      <c r="H125" s="120"/>
      <c r="I125" s="118"/>
      <c r="J125" s="120"/>
      <c r="K125" s="122"/>
      <c r="L125" s="123"/>
      <c r="M125" s="123"/>
      <c r="N125" s="123"/>
      <c r="O125" s="123"/>
      <c r="P125" s="124"/>
      <c r="Q125" s="124"/>
      <c r="R125" s="124"/>
      <c r="S125" s="124"/>
      <c r="T125" s="125"/>
      <c r="U125" s="125"/>
      <c r="V125" s="105"/>
    </row>
    <row r="126" spans="1:22" ht="12.75" outlineLevel="2">
      <c r="A126" s="3"/>
      <c r="B126" s="105"/>
      <c r="C126" s="105"/>
      <c r="D126" s="126" t="s">
        <v>13</v>
      </c>
      <c r="E126" s="127">
        <v>1</v>
      </c>
      <c r="F126" s="128" t="s">
        <v>371</v>
      </c>
      <c r="G126" s="129" t="s">
        <v>694</v>
      </c>
      <c r="H126" s="130">
        <v>11</v>
      </c>
      <c r="I126" s="131" t="s">
        <v>16</v>
      </c>
      <c r="J126" s="132"/>
      <c r="K126" s="133">
        <f>H126*J126</f>
        <v>0</v>
      </c>
      <c r="L126" s="134">
        <f>IF(D126="S",K126,"")</f>
      </c>
      <c r="M126" s="135">
        <f>IF(OR(D126="P",D126="U"),K126,"")</f>
        <v>0</v>
      </c>
      <c r="N126" s="135">
        <f>IF(D126="H",K126,"")</f>
      </c>
      <c r="O126" s="135">
        <f>IF(D126="V",K126,"")</f>
      </c>
      <c r="P126" s="136">
        <v>0.0012706000000002892</v>
      </c>
      <c r="Q126" s="136">
        <v>0</v>
      </c>
      <c r="R126" s="136">
        <v>0.18999999999999773</v>
      </c>
      <c r="S126" s="132">
        <v>19.87039999999995</v>
      </c>
      <c r="T126" s="137">
        <v>21</v>
      </c>
      <c r="U126" s="138">
        <f>K126*(T126+100)/100</f>
        <v>0</v>
      </c>
      <c r="V126" s="139"/>
    </row>
    <row r="127" spans="1:22" ht="12.75" outlineLevel="2">
      <c r="A127" s="3"/>
      <c r="B127" s="105"/>
      <c r="C127" s="105"/>
      <c r="D127" s="126" t="s">
        <v>13</v>
      </c>
      <c r="E127" s="127">
        <v>2</v>
      </c>
      <c r="F127" s="128" t="s">
        <v>372</v>
      </c>
      <c r="G127" s="129" t="s">
        <v>620</v>
      </c>
      <c r="H127" s="130">
        <v>1</v>
      </c>
      <c r="I127" s="131" t="s">
        <v>88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</v>
      </c>
      <c r="Q127" s="136">
        <v>0</v>
      </c>
      <c r="R127" s="136">
        <v>0</v>
      </c>
      <c r="S127" s="132">
        <v>0</v>
      </c>
      <c r="T127" s="137">
        <v>21</v>
      </c>
      <c r="U127" s="138">
        <f>K127*(T127+100)/100</f>
        <v>0</v>
      </c>
      <c r="V127" s="139"/>
    </row>
    <row r="128" spans="1:22" ht="12.75" outlineLevel="1">
      <c r="A128" s="3"/>
      <c r="B128" s="106"/>
      <c r="C128" s="75" t="s">
        <v>52</v>
      </c>
      <c r="D128" s="76" t="s">
        <v>12</v>
      </c>
      <c r="E128" s="77"/>
      <c r="F128" s="77" t="s">
        <v>80</v>
      </c>
      <c r="G128" s="78" t="s">
        <v>564</v>
      </c>
      <c r="H128" s="77"/>
      <c r="I128" s="76"/>
      <c r="J128" s="77"/>
      <c r="K128" s="107">
        <f>SUBTOTAL(9,K129:K130)</f>
        <v>0</v>
      </c>
      <c r="L128" s="80">
        <f>SUBTOTAL(9,L129:L130)</f>
        <v>0</v>
      </c>
      <c r="M128" s="80">
        <f>SUBTOTAL(9,M129:M130)</f>
        <v>0</v>
      </c>
      <c r="N128" s="80">
        <f>SUBTOTAL(9,N129:N130)</f>
        <v>0</v>
      </c>
      <c r="O128" s="80">
        <f>SUBTOTAL(9,O129:O130)</f>
        <v>0</v>
      </c>
      <c r="P128" s="81">
        <f>SUMPRODUCT(P129:P130,$H129:$H130)</f>
        <v>0.22478086837496541</v>
      </c>
      <c r="Q128" s="81">
        <f>SUMPRODUCT(Q129:Q130,$H129:$H130)</f>
        <v>0</v>
      </c>
      <c r="R128" s="81">
        <f>SUMPRODUCT(R129:R130,$H129:$H130)</f>
        <v>10.359934999996371</v>
      </c>
      <c r="S128" s="80">
        <f>SUMPRODUCT(S129:S130,$H129:$H130)</f>
        <v>1118.872979999608</v>
      </c>
      <c r="T128" s="108">
        <f>SUMPRODUCT(T129:T130,$K129:$K130)/100</f>
        <v>0</v>
      </c>
      <c r="U128" s="108">
        <f>K128+T128</f>
        <v>0</v>
      </c>
      <c r="V128" s="105"/>
    </row>
    <row r="129" spans="1:22" ht="12.75" outlineLevel="2">
      <c r="A129" s="3"/>
      <c r="B129" s="116"/>
      <c r="C129" s="117"/>
      <c r="D129" s="118"/>
      <c r="E129" s="119" t="s">
        <v>567</v>
      </c>
      <c r="F129" s="120"/>
      <c r="G129" s="121"/>
      <c r="H129" s="120"/>
      <c r="I129" s="118"/>
      <c r="J129" s="120"/>
      <c r="K129" s="122"/>
      <c r="L129" s="123"/>
      <c r="M129" s="123"/>
      <c r="N129" s="123"/>
      <c r="O129" s="123"/>
      <c r="P129" s="124"/>
      <c r="Q129" s="124"/>
      <c r="R129" s="124"/>
      <c r="S129" s="124"/>
      <c r="T129" s="125"/>
      <c r="U129" s="125"/>
      <c r="V129" s="105"/>
    </row>
    <row r="130" spans="1:22" ht="12.75" outlineLevel="2">
      <c r="A130" s="3"/>
      <c r="B130" s="105"/>
      <c r="C130" s="105"/>
      <c r="D130" s="126" t="s">
        <v>13</v>
      </c>
      <c r="E130" s="127">
        <v>1</v>
      </c>
      <c r="F130" s="128" t="s">
        <v>373</v>
      </c>
      <c r="G130" s="129" t="s">
        <v>599</v>
      </c>
      <c r="H130" s="130">
        <v>84.9175</v>
      </c>
      <c r="I130" s="131" t="s">
        <v>36</v>
      </c>
      <c r="J130" s="132"/>
      <c r="K130" s="133">
        <f>H130*J130</f>
        <v>0</v>
      </c>
      <c r="L130" s="134">
        <f>IF(D130="S",K130,"")</f>
      </c>
      <c r="M130" s="135">
        <f>IF(OR(D130="P",D130="U"),K130,"")</f>
        <v>0</v>
      </c>
      <c r="N130" s="135">
        <f>IF(D130="H",K130,"")</f>
      </c>
      <c r="O130" s="135">
        <f>IF(D130="V",K130,"")</f>
      </c>
      <c r="P130" s="136">
        <v>0.0026470499999995925</v>
      </c>
      <c r="Q130" s="136">
        <v>0</v>
      </c>
      <c r="R130" s="136">
        <v>0.12199999999995727</v>
      </c>
      <c r="S130" s="132">
        <v>13.175999999995385</v>
      </c>
      <c r="T130" s="137">
        <v>21</v>
      </c>
      <c r="U130" s="138">
        <f>K130*(T130+100)/100</f>
        <v>0</v>
      </c>
      <c r="V130" s="139"/>
    </row>
    <row r="131" spans="1:22" ht="12.75" outlineLevel="1">
      <c r="A131" s="3"/>
      <c r="B131" s="106"/>
      <c r="C131" s="75" t="s">
        <v>53</v>
      </c>
      <c r="D131" s="76" t="s">
        <v>12</v>
      </c>
      <c r="E131" s="77"/>
      <c r="F131" s="77" t="s">
        <v>80</v>
      </c>
      <c r="G131" s="78" t="s">
        <v>573</v>
      </c>
      <c r="H131" s="77"/>
      <c r="I131" s="76"/>
      <c r="J131" s="77"/>
      <c r="K131" s="107">
        <f>SUBTOTAL(9,K132:K133)</f>
        <v>0</v>
      </c>
      <c r="L131" s="80">
        <f>SUBTOTAL(9,L132:L133)</f>
        <v>0</v>
      </c>
      <c r="M131" s="80">
        <f>SUBTOTAL(9,M132:M133)</f>
        <v>0</v>
      </c>
      <c r="N131" s="80">
        <f>SUBTOTAL(9,N132:N133)</f>
        <v>0</v>
      </c>
      <c r="O131" s="80">
        <f>SUBTOTAL(9,O132:O133)</f>
        <v>0</v>
      </c>
      <c r="P131" s="81">
        <f>SUMPRODUCT(P132:P133,$H132:$H133)</f>
        <v>0.00335424125000051</v>
      </c>
      <c r="Q131" s="81">
        <f>SUMPRODUCT(Q132:Q133,$H132:$H133)</f>
        <v>0</v>
      </c>
      <c r="R131" s="81">
        <f>SUMPRODUCT(R132:R133,$H132:$H133)</f>
        <v>26.154589999999384</v>
      </c>
      <c r="S131" s="80">
        <f>SUMPRODUCT(S132:S133,$H132:$H133)</f>
        <v>2521.3024759999407</v>
      </c>
      <c r="T131" s="108">
        <f>SUMPRODUCT(T132:T133,$K132:$K133)/100</f>
        <v>0</v>
      </c>
      <c r="U131" s="108">
        <f>K131+T131</f>
        <v>0</v>
      </c>
      <c r="V131" s="105"/>
    </row>
    <row r="132" spans="1:22" ht="12.75" outlineLevel="2">
      <c r="A132" s="3"/>
      <c r="B132" s="116"/>
      <c r="C132" s="117"/>
      <c r="D132" s="118"/>
      <c r="E132" s="119" t="s">
        <v>567</v>
      </c>
      <c r="F132" s="120"/>
      <c r="G132" s="121"/>
      <c r="H132" s="120"/>
      <c r="I132" s="118"/>
      <c r="J132" s="120"/>
      <c r="K132" s="122"/>
      <c r="L132" s="123"/>
      <c r="M132" s="123"/>
      <c r="N132" s="123"/>
      <c r="O132" s="123"/>
      <c r="P132" s="124"/>
      <c r="Q132" s="124"/>
      <c r="R132" s="124"/>
      <c r="S132" s="124"/>
      <c r="T132" s="125"/>
      <c r="U132" s="125"/>
      <c r="V132" s="105"/>
    </row>
    <row r="133" spans="1:22" ht="12.75" outlineLevel="2">
      <c r="A133" s="3"/>
      <c r="B133" s="105"/>
      <c r="C133" s="105"/>
      <c r="D133" s="126" t="s">
        <v>13</v>
      </c>
      <c r="E133" s="127">
        <v>1</v>
      </c>
      <c r="F133" s="128" t="s">
        <v>374</v>
      </c>
      <c r="G133" s="129" t="s">
        <v>700</v>
      </c>
      <c r="H133" s="130">
        <v>84.9175</v>
      </c>
      <c r="I133" s="131" t="s">
        <v>36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3.9500000000006E-05</v>
      </c>
      <c r="Q133" s="136">
        <v>0</v>
      </c>
      <c r="R133" s="136">
        <v>0.3079999999999927</v>
      </c>
      <c r="S133" s="132">
        <v>29.691199999999302</v>
      </c>
      <c r="T133" s="137">
        <v>21</v>
      </c>
      <c r="U133" s="138">
        <f>K133*(T133+100)/100</f>
        <v>0</v>
      </c>
      <c r="V133" s="139"/>
    </row>
    <row r="134" spans="1:22" ht="12.75" outlineLevel="1">
      <c r="A134" s="3"/>
      <c r="B134" s="106"/>
      <c r="C134" s="75" t="s">
        <v>54</v>
      </c>
      <c r="D134" s="76" t="s">
        <v>12</v>
      </c>
      <c r="E134" s="77"/>
      <c r="F134" s="77" t="s">
        <v>80</v>
      </c>
      <c r="G134" s="78" t="s">
        <v>529</v>
      </c>
      <c r="H134" s="77"/>
      <c r="I134" s="76"/>
      <c r="J134" s="77"/>
      <c r="K134" s="107">
        <f>SUBTOTAL(9,K135:K195)</f>
        <v>0</v>
      </c>
      <c r="L134" s="80">
        <f>SUBTOTAL(9,L135:L195)</f>
        <v>0</v>
      </c>
      <c r="M134" s="80">
        <f>SUBTOTAL(9,M135:M195)</f>
        <v>0</v>
      </c>
      <c r="N134" s="80">
        <f>SUBTOTAL(9,N135:N195)</f>
        <v>0</v>
      </c>
      <c r="O134" s="80">
        <f>SUBTOTAL(9,O135:O195)</f>
        <v>0</v>
      </c>
      <c r="P134" s="81">
        <f>SUMPRODUCT(P135:P195,$H135:$H195)</f>
        <v>0.08796742363995705</v>
      </c>
      <c r="Q134" s="81">
        <f>SUMPRODUCT(Q135:Q195,$H135:$H195)</f>
        <v>12.189179999999997</v>
      </c>
      <c r="R134" s="81">
        <f>SUMPRODUCT(R135:R195,$H135:$H195)</f>
        <v>131.2692509020291</v>
      </c>
      <c r="S134" s="80">
        <f>SUMPRODUCT(S135:S195,$H135:$H195)</f>
        <v>12532.643928080566</v>
      </c>
      <c r="T134" s="108">
        <f>SUMPRODUCT(T135:T195,$K135:$K195)/100</f>
        <v>0</v>
      </c>
      <c r="U134" s="108">
        <f>K134+T134</f>
        <v>0</v>
      </c>
      <c r="V134" s="105"/>
    </row>
    <row r="135" spans="1:22" ht="12.75" outlineLevel="2">
      <c r="A135" s="3"/>
      <c r="B135" s="116"/>
      <c r="C135" s="117"/>
      <c r="D135" s="118"/>
      <c r="E135" s="119" t="s">
        <v>567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15</v>
      </c>
      <c r="E136" s="127">
        <v>1</v>
      </c>
      <c r="F136" s="128" t="s">
        <v>405</v>
      </c>
      <c r="G136" s="129" t="s">
        <v>699</v>
      </c>
      <c r="H136" s="130">
        <v>14.395239599999995</v>
      </c>
      <c r="I136" s="131" t="s">
        <v>17</v>
      </c>
      <c r="J136" s="132"/>
      <c r="K136" s="133">
        <f aca="true" t="shared" si="2" ref="K136:K143">H136*J136</f>
        <v>0</v>
      </c>
      <c r="L136" s="134">
        <f aca="true" t="shared" si="3" ref="L136:L143">IF(D136="S",K136,"")</f>
      </c>
      <c r="M136" s="135">
        <f aca="true" t="shared" si="4" ref="M136:M143">IF(OR(D136="P",D136="U"),K136,"")</f>
        <v>0</v>
      </c>
      <c r="N136" s="135">
        <f aca="true" t="shared" si="5" ref="N136:N143">IF(D136="H",K136,"")</f>
      </c>
      <c r="O136" s="135">
        <f aca="true" t="shared" si="6" ref="O136:O143">IF(D136="V",K136,"")</f>
      </c>
      <c r="P136" s="136">
        <v>0</v>
      </c>
      <c r="Q136" s="136">
        <v>0</v>
      </c>
      <c r="R136" s="136">
        <v>0.9420000000000074</v>
      </c>
      <c r="S136" s="132">
        <v>90.80880000000072</v>
      </c>
      <c r="T136" s="137">
        <v>21</v>
      </c>
      <c r="U136" s="138">
        <f aca="true" t="shared" si="7" ref="U136:U143">K136*(T136+100)/100</f>
        <v>0</v>
      </c>
      <c r="V136" s="139"/>
    </row>
    <row r="137" spans="1:22" ht="25.5" outlineLevel="2">
      <c r="A137" s="3"/>
      <c r="B137" s="105"/>
      <c r="C137" s="105"/>
      <c r="D137" s="126" t="s">
        <v>15</v>
      </c>
      <c r="E137" s="127">
        <v>2</v>
      </c>
      <c r="F137" s="128" t="s">
        <v>406</v>
      </c>
      <c r="G137" s="129" t="s">
        <v>722</v>
      </c>
      <c r="H137" s="130">
        <v>14.395239599999995</v>
      </c>
      <c r="I137" s="131" t="s">
        <v>17</v>
      </c>
      <c r="J137" s="132"/>
      <c r="K137" s="133">
        <f t="shared" si="2"/>
        <v>0</v>
      </c>
      <c r="L137" s="134">
        <f t="shared" si="3"/>
      </c>
      <c r="M137" s="135">
        <f t="shared" si="4"/>
        <v>0</v>
      </c>
      <c r="N137" s="135">
        <f t="shared" si="5"/>
      </c>
      <c r="O137" s="135">
        <f t="shared" si="6"/>
      </c>
      <c r="P137" s="136">
        <v>0</v>
      </c>
      <c r="Q137" s="136">
        <v>0</v>
      </c>
      <c r="R137" s="136">
        <v>0.1050000000000182</v>
      </c>
      <c r="S137" s="132">
        <v>10.122000000001755</v>
      </c>
      <c r="T137" s="137">
        <v>21</v>
      </c>
      <c r="U137" s="138">
        <f t="shared" si="7"/>
        <v>0</v>
      </c>
      <c r="V137" s="139"/>
    </row>
    <row r="138" spans="1:22" ht="12.75" outlineLevel="2">
      <c r="A138" s="3"/>
      <c r="B138" s="105"/>
      <c r="C138" s="105"/>
      <c r="D138" s="126" t="s">
        <v>15</v>
      </c>
      <c r="E138" s="127">
        <v>3</v>
      </c>
      <c r="F138" s="128" t="s">
        <v>401</v>
      </c>
      <c r="G138" s="129" t="s">
        <v>648</v>
      </c>
      <c r="H138" s="130">
        <v>14.395239599999995</v>
      </c>
      <c r="I138" s="131" t="s">
        <v>17</v>
      </c>
      <c r="J138" s="132"/>
      <c r="K138" s="133">
        <f t="shared" si="2"/>
        <v>0</v>
      </c>
      <c r="L138" s="134">
        <f t="shared" si="3"/>
      </c>
      <c r="M138" s="135">
        <f t="shared" si="4"/>
        <v>0</v>
      </c>
      <c r="N138" s="135">
        <f t="shared" si="5"/>
      </c>
      <c r="O138" s="135">
        <f t="shared" si="6"/>
      </c>
      <c r="P138" s="136">
        <v>0</v>
      </c>
      <c r="Q138" s="136">
        <v>0</v>
      </c>
      <c r="R138" s="136">
        <v>0.9329999999999927</v>
      </c>
      <c r="S138" s="132">
        <v>89.9411999999993</v>
      </c>
      <c r="T138" s="137">
        <v>21</v>
      </c>
      <c r="U138" s="138">
        <f t="shared" si="7"/>
        <v>0</v>
      </c>
      <c r="V138" s="139"/>
    </row>
    <row r="139" spans="1:22" ht="12.75" outlineLevel="2">
      <c r="A139" s="3"/>
      <c r="B139" s="105"/>
      <c r="C139" s="105"/>
      <c r="D139" s="126" t="s">
        <v>15</v>
      </c>
      <c r="E139" s="127">
        <v>4</v>
      </c>
      <c r="F139" s="128" t="s">
        <v>402</v>
      </c>
      <c r="G139" s="129" t="s">
        <v>631</v>
      </c>
      <c r="H139" s="130">
        <v>14.395239599999995</v>
      </c>
      <c r="I139" s="131" t="s">
        <v>17</v>
      </c>
      <c r="J139" s="132"/>
      <c r="K139" s="133">
        <f t="shared" si="2"/>
        <v>0</v>
      </c>
      <c r="L139" s="134">
        <f t="shared" si="3"/>
      </c>
      <c r="M139" s="135">
        <f t="shared" si="4"/>
        <v>0</v>
      </c>
      <c r="N139" s="135">
        <f t="shared" si="5"/>
      </c>
      <c r="O139" s="135">
        <f t="shared" si="6"/>
      </c>
      <c r="P139" s="136">
        <v>0</v>
      </c>
      <c r="Q139" s="136">
        <v>0</v>
      </c>
      <c r="R139" s="136">
        <v>0.40000000000009095</v>
      </c>
      <c r="S139" s="132">
        <v>38.56000000000878</v>
      </c>
      <c r="T139" s="137">
        <v>21</v>
      </c>
      <c r="U139" s="138">
        <f t="shared" si="7"/>
        <v>0</v>
      </c>
      <c r="V139" s="139"/>
    </row>
    <row r="140" spans="1:22" ht="12.75" outlineLevel="2">
      <c r="A140" s="3"/>
      <c r="B140" s="105"/>
      <c r="C140" s="105"/>
      <c r="D140" s="126" t="s">
        <v>15</v>
      </c>
      <c r="E140" s="127">
        <v>5</v>
      </c>
      <c r="F140" s="128" t="s">
        <v>403</v>
      </c>
      <c r="G140" s="129" t="s">
        <v>565</v>
      </c>
      <c r="H140" s="130">
        <v>14.395239599999995</v>
      </c>
      <c r="I140" s="131" t="s">
        <v>17</v>
      </c>
      <c r="J140" s="132"/>
      <c r="K140" s="133">
        <f t="shared" si="2"/>
        <v>0</v>
      </c>
      <c r="L140" s="134">
        <f t="shared" si="3"/>
      </c>
      <c r="M140" s="135">
        <f t="shared" si="4"/>
        <v>0</v>
      </c>
      <c r="N140" s="135">
        <f t="shared" si="5"/>
      </c>
      <c r="O140" s="135">
        <f t="shared" si="6"/>
      </c>
      <c r="P140" s="136">
        <v>0</v>
      </c>
      <c r="Q140" s="136">
        <v>0</v>
      </c>
      <c r="R140" s="136">
        <v>0.4899999999997818</v>
      </c>
      <c r="S140" s="132">
        <v>47.235999999978965</v>
      </c>
      <c r="T140" s="137">
        <v>21</v>
      </c>
      <c r="U140" s="138">
        <f t="shared" si="7"/>
        <v>0</v>
      </c>
      <c r="V140" s="139"/>
    </row>
    <row r="141" spans="1:22" ht="12.75" outlineLevel="2">
      <c r="A141" s="3"/>
      <c r="B141" s="105"/>
      <c r="C141" s="105"/>
      <c r="D141" s="126" t="s">
        <v>15</v>
      </c>
      <c r="E141" s="127">
        <v>6</v>
      </c>
      <c r="F141" s="128" t="s">
        <v>404</v>
      </c>
      <c r="G141" s="129" t="s">
        <v>664</v>
      </c>
      <c r="H141" s="130">
        <v>172.74287519999993</v>
      </c>
      <c r="I141" s="131" t="s">
        <v>17</v>
      </c>
      <c r="J141" s="132"/>
      <c r="K141" s="133">
        <f t="shared" si="2"/>
        <v>0</v>
      </c>
      <c r="L141" s="134">
        <f t="shared" si="3"/>
      </c>
      <c r="M141" s="135">
        <f t="shared" si="4"/>
        <v>0</v>
      </c>
      <c r="N141" s="135">
        <f t="shared" si="5"/>
      </c>
      <c r="O141" s="135">
        <f t="shared" si="6"/>
      </c>
      <c r="P141" s="136">
        <v>0</v>
      </c>
      <c r="Q141" s="136">
        <v>0</v>
      </c>
      <c r="R141" s="136">
        <v>0</v>
      </c>
      <c r="S141" s="132">
        <v>0</v>
      </c>
      <c r="T141" s="137">
        <v>21</v>
      </c>
      <c r="U141" s="138">
        <f t="shared" si="7"/>
        <v>0</v>
      </c>
      <c r="V141" s="139"/>
    </row>
    <row r="142" spans="1:22" ht="12.75" outlineLevel="2">
      <c r="A142" s="3"/>
      <c r="B142" s="105"/>
      <c r="C142" s="105"/>
      <c r="D142" s="126" t="s">
        <v>15</v>
      </c>
      <c r="E142" s="127">
        <v>7</v>
      </c>
      <c r="F142" s="128" t="s">
        <v>407</v>
      </c>
      <c r="G142" s="129" t="s">
        <v>505</v>
      </c>
      <c r="H142" s="130">
        <v>14.395239599999995</v>
      </c>
      <c r="I142" s="131" t="s">
        <v>17</v>
      </c>
      <c r="J142" s="132"/>
      <c r="K142" s="133">
        <f t="shared" si="2"/>
        <v>0</v>
      </c>
      <c r="L142" s="134">
        <f t="shared" si="3"/>
      </c>
      <c r="M142" s="135">
        <f t="shared" si="4"/>
        <v>0</v>
      </c>
      <c r="N142" s="135">
        <f t="shared" si="5"/>
      </c>
      <c r="O142" s="135">
        <f t="shared" si="6"/>
      </c>
      <c r="P142" s="136">
        <v>0</v>
      </c>
      <c r="Q142" s="136">
        <v>0</v>
      </c>
      <c r="R142" s="136">
        <v>0</v>
      </c>
      <c r="S142" s="132">
        <v>0</v>
      </c>
      <c r="T142" s="137">
        <v>21</v>
      </c>
      <c r="U142" s="138">
        <f t="shared" si="7"/>
        <v>0</v>
      </c>
      <c r="V142" s="139"/>
    </row>
    <row r="143" spans="1:22" ht="25.5" outlineLevel="2">
      <c r="A143" s="3"/>
      <c r="B143" s="105"/>
      <c r="C143" s="105"/>
      <c r="D143" s="126" t="s">
        <v>13</v>
      </c>
      <c r="E143" s="127">
        <v>8</v>
      </c>
      <c r="F143" s="128" t="s">
        <v>390</v>
      </c>
      <c r="G143" s="129" t="s">
        <v>723</v>
      </c>
      <c r="H143" s="130">
        <v>27.6</v>
      </c>
      <c r="I143" s="131" t="s">
        <v>16</v>
      </c>
      <c r="J143" s="132"/>
      <c r="K143" s="133">
        <f t="shared" si="2"/>
        <v>0</v>
      </c>
      <c r="L143" s="134">
        <f t="shared" si="3"/>
      </c>
      <c r="M143" s="135">
        <f t="shared" si="4"/>
        <v>0</v>
      </c>
      <c r="N143" s="135">
        <f t="shared" si="5"/>
      </c>
      <c r="O143" s="135">
        <f t="shared" si="6"/>
      </c>
      <c r="P143" s="136">
        <v>0</v>
      </c>
      <c r="Q143" s="136">
        <v>0.033</v>
      </c>
      <c r="R143" s="136">
        <v>0.9290000000000874</v>
      </c>
      <c r="S143" s="132">
        <v>89.55560000000844</v>
      </c>
      <c r="T143" s="137">
        <v>21</v>
      </c>
      <c r="U143" s="138">
        <f t="shared" si="7"/>
        <v>0</v>
      </c>
      <c r="V143" s="139"/>
    </row>
    <row r="144" spans="1:22" s="115" customFormat="1" ht="11.25" outlineLevel="2">
      <c r="A144" s="109"/>
      <c r="B144" s="109"/>
      <c r="C144" s="109"/>
      <c r="D144" s="109"/>
      <c r="E144" s="109"/>
      <c r="F144" s="109"/>
      <c r="G144" s="110" t="s">
        <v>524</v>
      </c>
      <c r="H144" s="109"/>
      <c r="I144" s="111"/>
      <c r="J144" s="109"/>
      <c r="K144" s="109"/>
      <c r="L144" s="112"/>
      <c r="M144" s="112"/>
      <c r="N144" s="112"/>
      <c r="O144" s="112"/>
      <c r="P144" s="113"/>
      <c r="Q144" s="109"/>
      <c r="R144" s="109"/>
      <c r="S144" s="109"/>
      <c r="T144" s="114"/>
      <c r="U144" s="114"/>
      <c r="V144" s="109"/>
    </row>
    <row r="145" spans="1:22" s="36" customFormat="1" ht="10.5" customHeight="1" outlineLevel="3">
      <c r="A145" s="35"/>
      <c r="B145" s="140"/>
      <c r="C145" s="140"/>
      <c r="D145" s="140"/>
      <c r="E145" s="140"/>
      <c r="F145" s="140"/>
      <c r="G145" s="140" t="s">
        <v>479</v>
      </c>
      <c r="H145" s="141">
        <v>27.6</v>
      </c>
      <c r="I145" s="142"/>
      <c r="J145" s="140"/>
      <c r="K145" s="140"/>
      <c r="L145" s="143"/>
      <c r="M145" s="143"/>
      <c r="N145" s="143"/>
      <c r="O145" s="143"/>
      <c r="P145" s="143"/>
      <c r="Q145" s="143"/>
      <c r="R145" s="143"/>
      <c r="S145" s="143"/>
      <c r="T145" s="144"/>
      <c r="U145" s="144"/>
      <c r="V145" s="140"/>
    </row>
    <row r="146" spans="1:22" ht="25.5" outlineLevel="2">
      <c r="A146" s="3"/>
      <c r="B146" s="105"/>
      <c r="C146" s="105"/>
      <c r="D146" s="126" t="s">
        <v>13</v>
      </c>
      <c r="E146" s="127">
        <v>9</v>
      </c>
      <c r="F146" s="128" t="s">
        <v>391</v>
      </c>
      <c r="G146" s="129" t="s">
        <v>724</v>
      </c>
      <c r="H146" s="130">
        <v>6.2</v>
      </c>
      <c r="I146" s="131" t="s">
        <v>16</v>
      </c>
      <c r="J146" s="132"/>
      <c r="K146" s="133">
        <f>H146*J146</f>
        <v>0</v>
      </c>
      <c r="L146" s="134">
        <f>IF(D146="S",K146,"")</f>
      </c>
      <c r="M146" s="135">
        <f>IF(OR(D146="P",D146="U"),K146,"")</f>
        <v>0</v>
      </c>
      <c r="N146" s="135">
        <f>IF(D146="H",K146,"")</f>
      </c>
      <c r="O146" s="135">
        <f>IF(D146="V",K146,"")</f>
      </c>
      <c r="P146" s="136">
        <v>0</v>
      </c>
      <c r="Q146" s="136">
        <v>0.066</v>
      </c>
      <c r="R146" s="136">
        <v>0</v>
      </c>
      <c r="S146" s="132">
        <v>0</v>
      </c>
      <c r="T146" s="137">
        <v>21</v>
      </c>
      <c r="U146" s="138">
        <f>K146*(T146+100)/100</f>
        <v>0</v>
      </c>
      <c r="V146" s="139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128</v>
      </c>
      <c r="H147" s="141">
        <v>0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61</v>
      </c>
      <c r="H148" s="141">
        <v>6.2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25.5" outlineLevel="2">
      <c r="A149" s="3"/>
      <c r="B149" s="105"/>
      <c r="C149" s="105"/>
      <c r="D149" s="126" t="s">
        <v>13</v>
      </c>
      <c r="E149" s="127">
        <v>10</v>
      </c>
      <c r="F149" s="128" t="s">
        <v>392</v>
      </c>
      <c r="G149" s="129" t="s">
        <v>757</v>
      </c>
      <c r="H149" s="130">
        <v>6.2</v>
      </c>
      <c r="I149" s="131" t="s">
        <v>16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0</v>
      </c>
      <c r="Q149" s="136">
        <v>0.022</v>
      </c>
      <c r="R149" s="136">
        <v>0.3249999999998181</v>
      </c>
      <c r="S149" s="132">
        <v>31.329999999982466</v>
      </c>
      <c r="T149" s="137">
        <v>21</v>
      </c>
      <c r="U149" s="138">
        <f>K149*(T149+100)/100</f>
        <v>0</v>
      </c>
      <c r="V149" s="139"/>
    </row>
    <row r="150" spans="1:22" ht="12.75" outlineLevel="2">
      <c r="A150" s="3"/>
      <c r="B150" s="105"/>
      <c r="C150" s="105"/>
      <c r="D150" s="126" t="s">
        <v>13</v>
      </c>
      <c r="E150" s="127">
        <v>11</v>
      </c>
      <c r="F150" s="128" t="s">
        <v>389</v>
      </c>
      <c r="G150" s="129" t="s">
        <v>653</v>
      </c>
      <c r="H150" s="130">
        <v>10</v>
      </c>
      <c r="I150" s="131" t="s">
        <v>16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0.0005</v>
      </c>
      <c r="Q150" s="136">
        <v>0.018</v>
      </c>
      <c r="R150" s="136">
        <v>0</v>
      </c>
      <c r="S150" s="132">
        <v>0</v>
      </c>
      <c r="T150" s="137">
        <v>21</v>
      </c>
      <c r="U150" s="138">
        <f>K150*(T150+100)/100</f>
        <v>0</v>
      </c>
      <c r="V150" s="139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590</v>
      </c>
      <c r="H151" s="141">
        <v>0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97</v>
      </c>
      <c r="H152" s="141">
        <v>2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87</v>
      </c>
      <c r="H153" s="141">
        <v>0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9</v>
      </c>
      <c r="H154" s="141">
        <v>8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ht="12.75" outlineLevel="2">
      <c r="A155" s="3"/>
      <c r="B155" s="105"/>
      <c r="C155" s="105"/>
      <c r="D155" s="126" t="s">
        <v>13</v>
      </c>
      <c r="E155" s="127">
        <v>12</v>
      </c>
      <c r="F155" s="128" t="s">
        <v>396</v>
      </c>
      <c r="G155" s="129" t="s">
        <v>679</v>
      </c>
      <c r="H155" s="130">
        <v>2</v>
      </c>
      <c r="I155" s="131" t="s">
        <v>16</v>
      </c>
      <c r="J155" s="132"/>
      <c r="K155" s="133">
        <f>H155*J155</f>
        <v>0</v>
      </c>
      <c r="L155" s="134">
        <f>IF(D155="S",K155,"")</f>
      </c>
      <c r="M155" s="135">
        <f>IF(OR(D155="P",D155="U"),K155,"")</f>
        <v>0</v>
      </c>
      <c r="N155" s="135">
        <f>IF(D155="H",K155,"")</f>
      </c>
      <c r="O155" s="135">
        <f>IF(D155="V",K155,"")</f>
      </c>
      <c r="P155" s="136">
        <v>0.000504239999999639</v>
      </c>
      <c r="Q155" s="136">
        <v>0.005</v>
      </c>
      <c r="R155" s="136">
        <v>0.1190000000000282</v>
      </c>
      <c r="S155" s="132">
        <v>11.471600000002718</v>
      </c>
      <c r="T155" s="137">
        <v>21</v>
      </c>
      <c r="U155" s="138">
        <f>K155*(T155+100)/100</f>
        <v>0</v>
      </c>
      <c r="V155" s="139"/>
    </row>
    <row r="156" spans="1:22" ht="25.5" outlineLevel="2">
      <c r="A156" s="3"/>
      <c r="B156" s="105"/>
      <c r="C156" s="105"/>
      <c r="D156" s="126" t="s">
        <v>13</v>
      </c>
      <c r="E156" s="127">
        <v>13</v>
      </c>
      <c r="F156" s="128" t="s">
        <v>399</v>
      </c>
      <c r="G156" s="129" t="s">
        <v>727</v>
      </c>
      <c r="H156" s="130">
        <v>186.85</v>
      </c>
      <c r="I156" s="131" t="s">
        <v>36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</v>
      </c>
      <c r="Q156" s="136">
        <v>0.037</v>
      </c>
      <c r="R156" s="136">
        <v>0.13000000000010914</v>
      </c>
      <c r="S156" s="132">
        <v>12.532000000010521</v>
      </c>
      <c r="T156" s="137">
        <v>21</v>
      </c>
      <c r="U156" s="138">
        <f>K156*(T156+100)/100</f>
        <v>0</v>
      </c>
      <c r="V156" s="139"/>
    </row>
    <row r="157" spans="1:22" ht="12.75" outlineLevel="2">
      <c r="A157" s="3"/>
      <c r="B157" s="105"/>
      <c r="C157" s="105"/>
      <c r="D157" s="126" t="s">
        <v>13</v>
      </c>
      <c r="E157" s="127">
        <v>14</v>
      </c>
      <c r="F157" s="128" t="s">
        <v>398</v>
      </c>
      <c r="G157" s="129" t="s">
        <v>614</v>
      </c>
      <c r="H157" s="130">
        <v>186.85</v>
      </c>
      <c r="I157" s="131" t="s">
        <v>36</v>
      </c>
      <c r="J157" s="132"/>
      <c r="K157" s="133">
        <f>H157*J157</f>
        <v>0</v>
      </c>
      <c r="L157" s="134">
        <f>IF(D157="S",K157,"")</f>
      </c>
      <c r="M157" s="135">
        <f>IF(OR(D157="P",D157="U"),K157,"")</f>
        <v>0</v>
      </c>
      <c r="N157" s="135">
        <f>IF(D157="H",K157,"")</f>
      </c>
      <c r="O157" s="135">
        <f>IF(D157="V",K157,"")</f>
      </c>
      <c r="P157" s="136">
        <v>0</v>
      </c>
      <c r="Q157" s="136">
        <v>0</v>
      </c>
      <c r="R157" s="136">
        <v>0</v>
      </c>
      <c r="S157" s="132">
        <v>0</v>
      </c>
      <c r="T157" s="137">
        <v>21</v>
      </c>
      <c r="U157" s="138">
        <f>K157*(T157+100)/100</f>
        <v>0</v>
      </c>
      <c r="V157" s="139"/>
    </row>
    <row r="158" spans="1:22" ht="12.75" outlineLevel="2">
      <c r="A158" s="3"/>
      <c r="B158" s="105"/>
      <c r="C158" s="105"/>
      <c r="D158" s="126" t="s">
        <v>13</v>
      </c>
      <c r="E158" s="127">
        <v>15</v>
      </c>
      <c r="F158" s="128" t="s">
        <v>400</v>
      </c>
      <c r="G158" s="129" t="s">
        <v>703</v>
      </c>
      <c r="H158" s="130">
        <v>2.25</v>
      </c>
      <c r="I158" s="131" t="s">
        <v>36</v>
      </c>
      <c r="J158" s="132"/>
      <c r="K158" s="133">
        <f>H158*J158</f>
        <v>0</v>
      </c>
      <c r="L158" s="134">
        <f>IF(D158="S",K158,"")</f>
      </c>
      <c r="M158" s="135">
        <f>IF(OR(D158="P",D158="U"),K158,"")</f>
        <v>0</v>
      </c>
      <c r="N158" s="135">
        <f>IF(D158="H",K158,"")</f>
      </c>
      <c r="O158" s="135">
        <f>IF(D158="V",K158,"")</f>
      </c>
      <c r="P158" s="136">
        <v>0</v>
      </c>
      <c r="Q158" s="136">
        <v>0.068</v>
      </c>
      <c r="R158" s="136">
        <v>0</v>
      </c>
      <c r="S158" s="132">
        <v>0</v>
      </c>
      <c r="T158" s="137">
        <v>21</v>
      </c>
      <c r="U158" s="138">
        <f>K158*(T158+100)/100</f>
        <v>0</v>
      </c>
      <c r="V158" s="139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156</v>
      </c>
      <c r="H159" s="141">
        <v>2.25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13</v>
      </c>
      <c r="E160" s="127">
        <v>16</v>
      </c>
      <c r="F160" s="128" t="s">
        <v>348</v>
      </c>
      <c r="G160" s="129" t="s">
        <v>636</v>
      </c>
      <c r="H160" s="130">
        <v>58.7</v>
      </c>
      <c r="I160" s="131" t="s">
        <v>16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</v>
      </c>
      <c r="Q160" s="136">
        <v>0.0112</v>
      </c>
      <c r="R160" s="136">
        <v>0.09400000000005093</v>
      </c>
      <c r="S160" s="132">
        <v>9.06160000000491</v>
      </c>
      <c r="T160" s="137">
        <v>21</v>
      </c>
      <c r="U160" s="138">
        <f>K160*(T160+100)/100</f>
        <v>0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90</v>
      </c>
      <c r="H161" s="141">
        <v>28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120</v>
      </c>
      <c r="H162" s="141">
        <v>18.6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8</v>
      </c>
      <c r="H163" s="141">
        <v>7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s="36" customFormat="1" ht="10.5" customHeight="1" outlineLevel="3">
      <c r="A164" s="35"/>
      <c r="B164" s="140"/>
      <c r="C164" s="140"/>
      <c r="D164" s="140"/>
      <c r="E164" s="140"/>
      <c r="F164" s="140"/>
      <c r="G164" s="140" t="s">
        <v>472</v>
      </c>
      <c r="H164" s="141">
        <v>5.1</v>
      </c>
      <c r="I164" s="142"/>
      <c r="J164" s="140"/>
      <c r="K164" s="140"/>
      <c r="L164" s="143"/>
      <c r="M164" s="143"/>
      <c r="N164" s="143"/>
      <c r="O164" s="143"/>
      <c r="P164" s="143"/>
      <c r="Q164" s="143"/>
      <c r="R164" s="143"/>
      <c r="S164" s="143"/>
      <c r="T164" s="144"/>
      <c r="U164" s="144"/>
      <c r="V164" s="140"/>
    </row>
    <row r="165" spans="1:22" ht="12.75" outlineLevel="2">
      <c r="A165" s="3"/>
      <c r="B165" s="105"/>
      <c r="C165" s="105"/>
      <c r="D165" s="126" t="s">
        <v>13</v>
      </c>
      <c r="E165" s="127">
        <v>17</v>
      </c>
      <c r="F165" s="128" t="s">
        <v>379</v>
      </c>
      <c r="G165" s="129" t="s">
        <v>650</v>
      </c>
      <c r="H165" s="130">
        <v>0.46</v>
      </c>
      <c r="I165" s="131" t="s">
        <v>36</v>
      </c>
      <c r="J165" s="132"/>
      <c r="K165" s="133">
        <f>H165*J165</f>
        <v>0</v>
      </c>
      <c r="L165" s="134">
        <f>IF(D165="S",K165,"")</f>
      </c>
      <c r="M165" s="135">
        <f>IF(OR(D165="P",D165="U"),K165,"")</f>
        <v>0</v>
      </c>
      <c r="N165" s="135">
        <f>IF(D165="H",K165,"")</f>
      </c>
      <c r="O165" s="135">
        <f>IF(D165="V",K165,"")</f>
      </c>
      <c r="P165" s="136">
        <v>0.00033999999999999997</v>
      </c>
      <c r="Q165" s="136">
        <v>0.375</v>
      </c>
      <c r="R165" s="136">
        <v>0</v>
      </c>
      <c r="S165" s="132">
        <v>0</v>
      </c>
      <c r="T165" s="137">
        <v>21</v>
      </c>
      <c r="U165" s="138">
        <f>K165*(T165+100)/100</f>
        <v>0</v>
      </c>
      <c r="V165" s="139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566</v>
      </c>
      <c r="H166" s="141">
        <v>0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158</v>
      </c>
      <c r="H167" s="141">
        <v>0.36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147</v>
      </c>
      <c r="H168" s="141">
        <v>0.1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ht="12.75" outlineLevel="2">
      <c r="A169" s="3"/>
      <c r="B169" s="105"/>
      <c r="C169" s="105"/>
      <c r="D169" s="126" t="s">
        <v>13</v>
      </c>
      <c r="E169" s="127">
        <v>18</v>
      </c>
      <c r="F169" s="128" t="s">
        <v>384</v>
      </c>
      <c r="G169" s="129" t="s">
        <v>623</v>
      </c>
      <c r="H169" s="130">
        <v>4.06</v>
      </c>
      <c r="I169" s="131" t="s">
        <v>36</v>
      </c>
      <c r="J169" s="132"/>
      <c r="K169" s="133">
        <f>H169*J169</f>
        <v>0</v>
      </c>
      <c r="L169" s="134">
        <f>IF(D169="S",K169,"")</f>
      </c>
      <c r="M169" s="135">
        <f>IF(OR(D169="P",D169="U"),K169,"")</f>
        <v>0</v>
      </c>
      <c r="N169" s="135">
        <f>IF(D169="H",K169,"")</f>
      </c>
      <c r="O169" s="135">
        <f>IF(D169="V",K169,"")</f>
      </c>
      <c r="P169" s="136">
        <v>0.0010268160000002126</v>
      </c>
      <c r="Q169" s="136">
        <v>0.063</v>
      </c>
      <c r="R169" s="136">
        <v>0.7179999999998472</v>
      </c>
      <c r="S169" s="132">
        <v>69.21519999998527</v>
      </c>
      <c r="T169" s="137">
        <v>21</v>
      </c>
      <c r="U169" s="138">
        <f>K169*(T169+100)/100</f>
        <v>0</v>
      </c>
      <c r="V169" s="139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180</v>
      </c>
      <c r="H170" s="141">
        <v>4.06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ht="12.75" outlineLevel="2">
      <c r="A171" s="3"/>
      <c r="B171" s="105"/>
      <c r="C171" s="105"/>
      <c r="D171" s="126" t="s">
        <v>13</v>
      </c>
      <c r="E171" s="127">
        <v>19</v>
      </c>
      <c r="F171" s="128" t="s">
        <v>381</v>
      </c>
      <c r="G171" s="129" t="s">
        <v>627</v>
      </c>
      <c r="H171" s="130">
        <v>3.48</v>
      </c>
      <c r="I171" s="131" t="s">
        <v>36</v>
      </c>
      <c r="J171" s="132"/>
      <c r="K171" s="133">
        <f>H171*J171</f>
        <v>0</v>
      </c>
      <c r="L171" s="134">
        <f>IF(D171="S",K171,"")</f>
      </c>
      <c r="M171" s="135">
        <f>IF(OR(D171="P",D171="U"),K171,"")</f>
        <v>0</v>
      </c>
      <c r="N171" s="135">
        <f>IF(D171="H",K171,"")</f>
      </c>
      <c r="O171" s="135">
        <f>IF(D171="V",K171,"")</f>
      </c>
      <c r="P171" s="136">
        <v>0.0010268160000002126</v>
      </c>
      <c r="Q171" s="136">
        <v>0.067</v>
      </c>
      <c r="R171" s="136">
        <v>0.5330000000003564</v>
      </c>
      <c r="S171" s="132">
        <v>51.38120000003437</v>
      </c>
      <c r="T171" s="137">
        <v>21</v>
      </c>
      <c r="U171" s="138">
        <f>K171*(T171+100)/100</f>
        <v>0</v>
      </c>
      <c r="V171" s="139"/>
    </row>
    <row r="172" spans="1:22" s="36" customFormat="1" ht="10.5" customHeight="1" outlineLevel="3">
      <c r="A172" s="35"/>
      <c r="B172" s="140"/>
      <c r="C172" s="140"/>
      <c r="D172" s="140"/>
      <c r="E172" s="140"/>
      <c r="F172" s="140"/>
      <c r="G172" s="140" t="s">
        <v>179</v>
      </c>
      <c r="H172" s="141">
        <v>3.48</v>
      </c>
      <c r="I172" s="142"/>
      <c r="J172" s="140"/>
      <c r="K172" s="140"/>
      <c r="L172" s="143"/>
      <c r="M172" s="143"/>
      <c r="N172" s="143"/>
      <c r="O172" s="143"/>
      <c r="P172" s="143"/>
      <c r="Q172" s="143"/>
      <c r="R172" s="143"/>
      <c r="S172" s="143"/>
      <c r="T172" s="144"/>
      <c r="U172" s="144"/>
      <c r="V172" s="140"/>
    </row>
    <row r="173" spans="1:22" ht="12.75" outlineLevel="2">
      <c r="A173" s="3"/>
      <c r="B173" s="105"/>
      <c r="C173" s="105"/>
      <c r="D173" s="126" t="s">
        <v>13</v>
      </c>
      <c r="E173" s="127">
        <v>20</v>
      </c>
      <c r="F173" s="128" t="s">
        <v>380</v>
      </c>
      <c r="G173" s="129" t="s">
        <v>657</v>
      </c>
      <c r="H173" s="130">
        <v>2</v>
      </c>
      <c r="I173" s="131" t="s">
        <v>88</v>
      </c>
      <c r="J173" s="132"/>
      <c r="K173" s="133">
        <f>H173*J173</f>
        <v>0</v>
      </c>
      <c r="L173" s="134">
        <f>IF(D173="S",K173,"")</f>
      </c>
      <c r="M173" s="135">
        <f>IF(OR(D173="P",D173="U"),K173,"")</f>
        <v>0</v>
      </c>
      <c r="N173" s="135">
        <f>IF(D173="H",K173,"")</f>
      </c>
      <c r="O173" s="135">
        <f>IF(D173="V",K173,"")</f>
      </c>
      <c r="P173" s="136">
        <v>0</v>
      </c>
      <c r="Q173" s="136">
        <v>0</v>
      </c>
      <c r="R173" s="136">
        <v>0.05000000000001137</v>
      </c>
      <c r="S173" s="132">
        <v>4.820000000001096</v>
      </c>
      <c r="T173" s="137">
        <v>21</v>
      </c>
      <c r="U173" s="138">
        <f>K173*(T173+100)/100</f>
        <v>0</v>
      </c>
      <c r="V173" s="139"/>
    </row>
    <row r="174" spans="1:22" ht="12.75" outlineLevel="2">
      <c r="A174" s="3"/>
      <c r="B174" s="105"/>
      <c r="C174" s="105"/>
      <c r="D174" s="126" t="s">
        <v>13</v>
      </c>
      <c r="E174" s="127">
        <v>21</v>
      </c>
      <c r="F174" s="128" t="s">
        <v>382</v>
      </c>
      <c r="G174" s="129" t="s">
        <v>654</v>
      </c>
      <c r="H174" s="130">
        <v>2</v>
      </c>
      <c r="I174" s="131" t="s">
        <v>88</v>
      </c>
      <c r="J174" s="132"/>
      <c r="K174" s="133">
        <f>H174*J174</f>
        <v>0</v>
      </c>
      <c r="L174" s="134">
        <f>IF(D174="S",K174,"")</f>
      </c>
      <c r="M174" s="135">
        <f>IF(OR(D174="P",D174="U"),K174,"")</f>
        <v>0</v>
      </c>
      <c r="N174" s="135">
        <f>IF(D174="H",K174,"")</f>
      </c>
      <c r="O174" s="135">
        <f>IF(D174="V",K174,"")</f>
      </c>
      <c r="P174" s="136">
        <v>0</v>
      </c>
      <c r="Q174" s="136">
        <v>0</v>
      </c>
      <c r="R174" s="136">
        <v>0.08000000000004093</v>
      </c>
      <c r="S174" s="132">
        <v>7.712000000003946</v>
      </c>
      <c r="T174" s="137">
        <v>21</v>
      </c>
      <c r="U174" s="138">
        <f>K174*(T174+100)/100</f>
        <v>0</v>
      </c>
      <c r="V174" s="139"/>
    </row>
    <row r="175" spans="1:22" ht="12.75" outlineLevel="2">
      <c r="A175" s="3"/>
      <c r="B175" s="105"/>
      <c r="C175" s="105"/>
      <c r="D175" s="126" t="s">
        <v>13</v>
      </c>
      <c r="E175" s="127">
        <v>22</v>
      </c>
      <c r="F175" s="128" t="s">
        <v>393</v>
      </c>
      <c r="G175" s="129" t="s">
        <v>674</v>
      </c>
      <c r="H175" s="130">
        <v>32</v>
      </c>
      <c r="I175" s="131" t="s">
        <v>16</v>
      </c>
      <c r="J175" s="132"/>
      <c r="K175" s="133">
        <f>H175*J175</f>
        <v>0</v>
      </c>
      <c r="L175" s="134">
        <f>IF(D175="S",K175,"")</f>
      </c>
      <c r="M175" s="135">
        <f>IF(OR(D175="P",D175="U"),K175,"")</f>
        <v>0</v>
      </c>
      <c r="N175" s="135">
        <f>IF(D175="H",K175,"")</f>
      </c>
      <c r="O175" s="135">
        <f>IF(D175="V",K175,"")</f>
      </c>
      <c r="P175" s="136">
        <v>0.000504239999999639</v>
      </c>
      <c r="Q175" s="136">
        <v>0.002</v>
      </c>
      <c r="R175" s="136">
        <v>0.08199999999999363</v>
      </c>
      <c r="S175" s="132">
        <v>7.904799999999387</v>
      </c>
      <c r="T175" s="137">
        <v>21</v>
      </c>
      <c r="U175" s="138">
        <f>K175*(T175+100)/100</f>
        <v>0</v>
      </c>
      <c r="V175" s="139"/>
    </row>
    <row r="176" spans="1:22" ht="12.75" outlineLevel="2">
      <c r="A176" s="3"/>
      <c r="B176" s="105"/>
      <c r="C176" s="105"/>
      <c r="D176" s="126" t="s">
        <v>13</v>
      </c>
      <c r="E176" s="127">
        <v>23</v>
      </c>
      <c r="F176" s="128" t="s">
        <v>394</v>
      </c>
      <c r="G176" s="129" t="s">
        <v>675</v>
      </c>
      <c r="H176" s="130">
        <v>68.6</v>
      </c>
      <c r="I176" s="131" t="s">
        <v>16</v>
      </c>
      <c r="J176" s="132"/>
      <c r="K176" s="133">
        <f>H176*J176</f>
        <v>0</v>
      </c>
      <c r="L176" s="134">
        <f>IF(D176="S",K176,"")</f>
      </c>
      <c r="M176" s="135">
        <f>IF(OR(D176="P",D176="U"),K176,"")</f>
        <v>0</v>
      </c>
      <c r="N176" s="135">
        <f>IF(D176="H",K176,"")</f>
      </c>
      <c r="O176" s="135">
        <f>IF(D176="V",K176,"")</f>
      </c>
      <c r="P176" s="136">
        <v>0.000504239999999639</v>
      </c>
      <c r="Q176" s="136">
        <v>0.002</v>
      </c>
      <c r="R176" s="136">
        <v>0.08600000000001273</v>
      </c>
      <c r="S176" s="132">
        <v>8.290400000001227</v>
      </c>
      <c r="T176" s="137">
        <v>21</v>
      </c>
      <c r="U176" s="138">
        <f>K176*(T176+100)/100</f>
        <v>0</v>
      </c>
      <c r="V176" s="139"/>
    </row>
    <row r="177" spans="1:22" s="36" customFormat="1" ht="10.5" customHeight="1" outlineLevel="3">
      <c r="A177" s="35"/>
      <c r="B177" s="140"/>
      <c r="C177" s="140"/>
      <c r="D177" s="140"/>
      <c r="E177" s="140"/>
      <c r="F177" s="140"/>
      <c r="G177" s="140" t="s">
        <v>445</v>
      </c>
      <c r="H177" s="141">
        <v>47</v>
      </c>
      <c r="I177" s="142"/>
      <c r="J177" s="140"/>
      <c r="K177" s="140"/>
      <c r="L177" s="143"/>
      <c r="M177" s="143"/>
      <c r="N177" s="143"/>
      <c r="O177" s="143"/>
      <c r="P177" s="143"/>
      <c r="Q177" s="143"/>
      <c r="R177" s="143"/>
      <c r="S177" s="143"/>
      <c r="T177" s="144"/>
      <c r="U177" s="144"/>
      <c r="V177" s="140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116</v>
      </c>
      <c r="H178" s="141">
        <v>21.6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ht="12.75" outlineLevel="2">
      <c r="A179" s="3"/>
      <c r="B179" s="105"/>
      <c r="C179" s="105"/>
      <c r="D179" s="126" t="s">
        <v>13</v>
      </c>
      <c r="E179" s="127">
        <v>24</v>
      </c>
      <c r="F179" s="128" t="s">
        <v>395</v>
      </c>
      <c r="G179" s="129" t="s">
        <v>678</v>
      </c>
      <c r="H179" s="130">
        <v>28</v>
      </c>
      <c r="I179" s="131" t="s">
        <v>16</v>
      </c>
      <c r="J179" s="132"/>
      <c r="K179" s="133">
        <f>H179*J179</f>
        <v>0</v>
      </c>
      <c r="L179" s="134">
        <f>IF(D179="S",K179,"")</f>
      </c>
      <c r="M179" s="135">
        <f>IF(OR(D179="P",D179="U"),K179,"")</f>
        <v>0</v>
      </c>
      <c r="N179" s="135">
        <f>IF(D179="H",K179,"")</f>
      </c>
      <c r="O179" s="135">
        <f>IF(D179="V",K179,"")</f>
      </c>
      <c r="P179" s="136">
        <v>0.000504239999999639</v>
      </c>
      <c r="Q179" s="136">
        <v>0.003</v>
      </c>
      <c r="R179" s="136">
        <v>0.1029999999999518</v>
      </c>
      <c r="S179" s="132">
        <v>9.929199999995355</v>
      </c>
      <c r="T179" s="137">
        <v>21</v>
      </c>
      <c r="U179" s="138">
        <f>K179*(T179+100)/100</f>
        <v>0</v>
      </c>
      <c r="V179" s="139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478</v>
      </c>
      <c r="H180" s="141">
        <v>28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ht="25.5" outlineLevel="2">
      <c r="A181" s="3"/>
      <c r="B181" s="105"/>
      <c r="C181" s="105"/>
      <c r="D181" s="126" t="s">
        <v>13</v>
      </c>
      <c r="E181" s="127">
        <v>25</v>
      </c>
      <c r="F181" s="128" t="s">
        <v>386</v>
      </c>
      <c r="G181" s="129" t="s">
        <v>710</v>
      </c>
      <c r="H181" s="130">
        <v>4</v>
      </c>
      <c r="I181" s="131" t="s">
        <v>88</v>
      </c>
      <c r="J181" s="132"/>
      <c r="K181" s="133">
        <f>H181*J181</f>
        <v>0</v>
      </c>
      <c r="L181" s="134">
        <f>IF(D181="S",K181,"")</f>
      </c>
      <c r="M181" s="135">
        <f>IF(OR(D181="P",D181="U"),K181,"")</f>
        <v>0</v>
      </c>
      <c r="N181" s="135">
        <f>IF(D181="H",K181,"")</f>
      </c>
      <c r="O181" s="135">
        <f>IF(D181="V",K181,"")</f>
      </c>
      <c r="P181" s="136">
        <v>0.001366032000000399</v>
      </c>
      <c r="Q181" s="136">
        <v>0.02</v>
      </c>
      <c r="R181" s="136">
        <v>1.0400000000008731</v>
      </c>
      <c r="S181" s="132">
        <v>100.25600000008417</v>
      </c>
      <c r="T181" s="137">
        <v>21</v>
      </c>
      <c r="U181" s="138">
        <f>K181*(T181+100)/100</f>
        <v>0</v>
      </c>
      <c r="V181" s="139"/>
    </row>
    <row r="182" spans="1:22" ht="25.5" outlineLevel="2">
      <c r="A182" s="3"/>
      <c r="B182" s="105"/>
      <c r="C182" s="105"/>
      <c r="D182" s="126" t="s">
        <v>13</v>
      </c>
      <c r="E182" s="127">
        <v>26</v>
      </c>
      <c r="F182" s="128" t="s">
        <v>387</v>
      </c>
      <c r="G182" s="129" t="s">
        <v>713</v>
      </c>
      <c r="H182" s="130">
        <v>0.1125</v>
      </c>
      <c r="I182" s="131" t="s">
        <v>37</v>
      </c>
      <c r="J182" s="132"/>
      <c r="K182" s="133">
        <f>H182*J182</f>
        <v>0</v>
      </c>
      <c r="L182" s="134">
        <f>IF(D182="S",K182,"")</f>
      </c>
      <c r="M182" s="135">
        <f>IF(OR(D182="P",D182="U"),K182,"")</f>
        <v>0</v>
      </c>
      <c r="N182" s="135">
        <f>IF(D182="H",K182,"")</f>
      </c>
      <c r="O182" s="135">
        <f>IF(D182="V",K182,"")</f>
      </c>
      <c r="P182" s="136">
        <v>0.0018700000000000001</v>
      </c>
      <c r="Q182" s="136">
        <v>1.8</v>
      </c>
      <c r="R182" s="136">
        <v>0</v>
      </c>
      <c r="S182" s="132">
        <v>0</v>
      </c>
      <c r="T182" s="137">
        <v>21</v>
      </c>
      <c r="U182" s="138">
        <f>K182*(T182+100)/100</f>
        <v>0</v>
      </c>
      <c r="V182" s="139"/>
    </row>
    <row r="183" spans="1:22" s="36" customFormat="1" ht="10.5" customHeight="1" outlineLevel="3">
      <c r="A183" s="35"/>
      <c r="B183" s="140"/>
      <c r="C183" s="140"/>
      <c r="D183" s="140"/>
      <c r="E183" s="140"/>
      <c r="F183" s="140"/>
      <c r="G183" s="140" t="s">
        <v>94</v>
      </c>
      <c r="H183" s="141">
        <v>0</v>
      </c>
      <c r="I183" s="142"/>
      <c r="J183" s="140"/>
      <c r="K183" s="140"/>
      <c r="L183" s="143"/>
      <c r="M183" s="143"/>
      <c r="N183" s="143"/>
      <c r="O183" s="143"/>
      <c r="P183" s="143"/>
      <c r="Q183" s="143"/>
      <c r="R183" s="143"/>
      <c r="S183" s="143"/>
      <c r="T183" s="144"/>
      <c r="U183" s="144"/>
      <c r="V183" s="140"/>
    </row>
    <row r="184" spans="1:22" s="36" customFormat="1" ht="10.5" customHeight="1" outlineLevel="3">
      <c r="A184" s="35"/>
      <c r="B184" s="140"/>
      <c r="C184" s="140"/>
      <c r="D184" s="140"/>
      <c r="E184" s="140"/>
      <c r="F184" s="140"/>
      <c r="G184" s="140" t="s">
        <v>454</v>
      </c>
      <c r="H184" s="141">
        <v>0.1125</v>
      </c>
      <c r="I184" s="142"/>
      <c r="J184" s="140"/>
      <c r="K184" s="140"/>
      <c r="L184" s="143"/>
      <c r="M184" s="143"/>
      <c r="N184" s="143"/>
      <c r="O184" s="143"/>
      <c r="P184" s="143"/>
      <c r="Q184" s="143"/>
      <c r="R184" s="143"/>
      <c r="S184" s="143"/>
      <c r="T184" s="144"/>
      <c r="U184" s="144"/>
      <c r="V184" s="140"/>
    </row>
    <row r="185" spans="1:22" ht="25.5" outlineLevel="2">
      <c r="A185" s="3"/>
      <c r="B185" s="105"/>
      <c r="C185" s="105"/>
      <c r="D185" s="126" t="s">
        <v>13</v>
      </c>
      <c r="E185" s="127">
        <v>27</v>
      </c>
      <c r="F185" s="128" t="s">
        <v>385</v>
      </c>
      <c r="G185" s="129" t="s">
        <v>709</v>
      </c>
      <c r="H185" s="130">
        <v>2</v>
      </c>
      <c r="I185" s="131" t="s">
        <v>88</v>
      </c>
      <c r="J185" s="132"/>
      <c r="K185" s="133">
        <f>H185*J185</f>
        <v>0</v>
      </c>
      <c r="L185" s="134">
        <f>IF(D185="S",K185,"")</f>
      </c>
      <c r="M185" s="135">
        <f>IF(OR(D185="P",D185="U"),K185,"")</f>
        <v>0</v>
      </c>
      <c r="N185" s="135">
        <f>IF(D185="H",K185,"")</f>
      </c>
      <c r="O185" s="135">
        <f>IF(D185="V",K185,"")</f>
      </c>
      <c r="P185" s="136">
        <v>0.0006830160000001995</v>
      </c>
      <c r="Q185" s="136">
        <v>0.012</v>
      </c>
      <c r="R185" s="136">
        <v>0.613999999999578</v>
      </c>
      <c r="S185" s="132">
        <v>59.18959999995932</v>
      </c>
      <c r="T185" s="137">
        <v>21</v>
      </c>
      <c r="U185" s="138">
        <f>K185*(T185+100)/100</f>
        <v>0</v>
      </c>
      <c r="V185" s="139"/>
    </row>
    <row r="186" spans="1:22" ht="25.5" outlineLevel="2">
      <c r="A186" s="3"/>
      <c r="B186" s="105"/>
      <c r="C186" s="105"/>
      <c r="D186" s="126" t="s">
        <v>13</v>
      </c>
      <c r="E186" s="127">
        <v>28</v>
      </c>
      <c r="F186" s="128" t="s">
        <v>388</v>
      </c>
      <c r="G186" s="129" t="s">
        <v>597</v>
      </c>
      <c r="H186" s="130">
        <v>1</v>
      </c>
      <c r="I186" s="131" t="s">
        <v>88</v>
      </c>
      <c r="J186" s="132"/>
      <c r="K186" s="133">
        <f>H186*J186</f>
        <v>0</v>
      </c>
      <c r="L186" s="134">
        <f>IF(D186="S",K186,"")</f>
      </c>
      <c r="M186" s="135">
        <f>IF(OR(D186="P",D186="U"),K186,"")</f>
        <v>0</v>
      </c>
      <c r="N186" s="135">
        <f>IF(D186="H",K186,"")</f>
      </c>
      <c r="O186" s="135">
        <f>IF(D186="V",K186,"")</f>
      </c>
      <c r="P186" s="136">
        <v>0.0009305520000005997</v>
      </c>
      <c r="Q186" s="136">
        <v>0.154</v>
      </c>
      <c r="R186" s="136">
        <v>1.412000000000262</v>
      </c>
      <c r="S186" s="132">
        <v>136.11680000002525</v>
      </c>
      <c r="T186" s="137">
        <v>21</v>
      </c>
      <c r="U186" s="138">
        <f>K186*(T186+100)/100</f>
        <v>0</v>
      </c>
      <c r="V186" s="139"/>
    </row>
    <row r="187" spans="1:22" ht="12.75" outlineLevel="2">
      <c r="A187" s="3"/>
      <c r="B187" s="105"/>
      <c r="C187" s="105"/>
      <c r="D187" s="126" t="s">
        <v>13</v>
      </c>
      <c r="E187" s="127">
        <v>29</v>
      </c>
      <c r="F187" s="128" t="s">
        <v>397</v>
      </c>
      <c r="G187" s="129" t="s">
        <v>697</v>
      </c>
      <c r="H187" s="130">
        <v>6.2</v>
      </c>
      <c r="I187" s="131" t="s">
        <v>36</v>
      </c>
      <c r="J187" s="132"/>
      <c r="K187" s="133">
        <f>H187*J187</f>
        <v>0</v>
      </c>
      <c r="L187" s="134">
        <f>IF(D187="S",K187,"")</f>
      </c>
      <c r="M187" s="135">
        <f>IF(OR(D187="P",D187="U"),K187,"")</f>
        <v>0</v>
      </c>
      <c r="N187" s="135">
        <f>IF(D187="H",K187,"")</f>
      </c>
      <c r="O187" s="135">
        <f>IF(D187="V",K187,"")</f>
      </c>
      <c r="P187" s="136">
        <v>0</v>
      </c>
      <c r="Q187" s="136">
        <v>0.046</v>
      </c>
      <c r="R187" s="136">
        <v>0.2600000000002183</v>
      </c>
      <c r="S187" s="132">
        <v>21.554000000018096</v>
      </c>
      <c r="T187" s="137">
        <v>21</v>
      </c>
      <c r="U187" s="138">
        <f>K187*(T187+100)/100</f>
        <v>0</v>
      </c>
      <c r="V187" s="139"/>
    </row>
    <row r="188" spans="1:22" s="36" customFormat="1" ht="10.5" customHeight="1" outlineLevel="3">
      <c r="A188" s="35"/>
      <c r="B188" s="140"/>
      <c r="C188" s="140"/>
      <c r="D188" s="140"/>
      <c r="E188" s="140"/>
      <c r="F188" s="140"/>
      <c r="G188" s="140" t="s">
        <v>108</v>
      </c>
      <c r="H188" s="141">
        <v>6.2</v>
      </c>
      <c r="I188" s="142"/>
      <c r="J188" s="140"/>
      <c r="K188" s="140"/>
      <c r="L188" s="143"/>
      <c r="M188" s="143"/>
      <c r="N188" s="143"/>
      <c r="O188" s="143"/>
      <c r="P188" s="143"/>
      <c r="Q188" s="143"/>
      <c r="R188" s="143"/>
      <c r="S188" s="143"/>
      <c r="T188" s="144"/>
      <c r="U188" s="144"/>
      <c r="V188" s="140"/>
    </row>
    <row r="189" spans="1:22" ht="12.75" outlineLevel="2">
      <c r="A189" s="3"/>
      <c r="B189" s="105"/>
      <c r="C189" s="105"/>
      <c r="D189" s="126" t="s">
        <v>13</v>
      </c>
      <c r="E189" s="127">
        <v>30</v>
      </c>
      <c r="F189" s="128" t="s">
        <v>383</v>
      </c>
      <c r="G189" s="129" t="s">
        <v>639</v>
      </c>
      <c r="H189" s="130">
        <v>0.4</v>
      </c>
      <c r="I189" s="131" t="s">
        <v>36</v>
      </c>
      <c r="J189" s="132"/>
      <c r="K189" s="133">
        <f>H189*J189</f>
        <v>0</v>
      </c>
      <c r="L189" s="134">
        <f>IF(D189="S",K189,"")</f>
      </c>
      <c r="M189" s="135">
        <f>IF(OR(D189="P",D189="U"),K189,"")</f>
        <v>0</v>
      </c>
      <c r="N189" s="135">
        <f>IF(D189="H",K189,"")</f>
      </c>
      <c r="O189" s="135">
        <f>IF(D189="V",K189,"")</f>
      </c>
      <c r="P189" s="136">
        <v>0.0031100000000000004</v>
      </c>
      <c r="Q189" s="136">
        <v>0.065</v>
      </c>
      <c r="R189" s="136">
        <v>0</v>
      </c>
      <c r="S189" s="132">
        <v>0</v>
      </c>
      <c r="T189" s="137">
        <v>21</v>
      </c>
      <c r="U189" s="138">
        <f>K189*(T189+100)/100</f>
        <v>0</v>
      </c>
      <c r="V189" s="139"/>
    </row>
    <row r="190" spans="1:22" s="36" customFormat="1" ht="10.5" customHeight="1" outlineLevel="3">
      <c r="A190" s="35"/>
      <c r="B190" s="140"/>
      <c r="C190" s="140"/>
      <c r="D190" s="140"/>
      <c r="E190" s="140"/>
      <c r="F190" s="140"/>
      <c r="G190" s="140" t="s">
        <v>557</v>
      </c>
      <c r="H190" s="141">
        <v>0</v>
      </c>
      <c r="I190" s="142"/>
      <c r="J190" s="140"/>
      <c r="K190" s="140"/>
      <c r="L190" s="143"/>
      <c r="M190" s="143"/>
      <c r="N190" s="143"/>
      <c r="O190" s="143"/>
      <c r="P190" s="143"/>
      <c r="Q190" s="143"/>
      <c r="R190" s="143"/>
      <c r="S190" s="143"/>
      <c r="T190" s="144"/>
      <c r="U190" s="144"/>
      <c r="V190" s="140"/>
    </row>
    <row r="191" spans="1:22" s="36" customFormat="1" ht="10.5" customHeight="1" outlineLevel="3">
      <c r="A191" s="35"/>
      <c r="B191" s="140"/>
      <c r="C191" s="140"/>
      <c r="D191" s="140"/>
      <c r="E191" s="140"/>
      <c r="F191" s="140"/>
      <c r="G191" s="140" t="s">
        <v>148</v>
      </c>
      <c r="H191" s="141">
        <v>0.4</v>
      </c>
      <c r="I191" s="142"/>
      <c r="J191" s="140"/>
      <c r="K191" s="140"/>
      <c r="L191" s="143"/>
      <c r="M191" s="143"/>
      <c r="N191" s="143"/>
      <c r="O191" s="143"/>
      <c r="P191" s="143"/>
      <c r="Q191" s="143"/>
      <c r="R191" s="143"/>
      <c r="S191" s="143"/>
      <c r="T191" s="144"/>
      <c r="U191" s="144"/>
      <c r="V191" s="140"/>
    </row>
    <row r="192" spans="1:22" ht="25.5" outlineLevel="2">
      <c r="A192" s="3"/>
      <c r="B192" s="105"/>
      <c r="C192" s="105"/>
      <c r="D192" s="126" t="s">
        <v>13</v>
      </c>
      <c r="E192" s="127">
        <v>31</v>
      </c>
      <c r="F192" s="128" t="s">
        <v>377</v>
      </c>
      <c r="G192" s="129" t="s">
        <v>742</v>
      </c>
      <c r="H192" s="130">
        <v>0.50025</v>
      </c>
      <c r="I192" s="131" t="s">
        <v>37</v>
      </c>
      <c r="J192" s="132"/>
      <c r="K192" s="133">
        <f>H192*J192</f>
        <v>0</v>
      </c>
      <c r="L192" s="134">
        <f>IF(D192="S",K192,"")</f>
      </c>
      <c r="M192" s="135">
        <f>IF(OR(D192="P",D192="U"),K192,"")</f>
        <v>0</v>
      </c>
      <c r="N192" s="135">
        <f>IF(D192="H",K192,"")</f>
      </c>
      <c r="O192" s="135">
        <f>IF(D192="V",K192,"")</f>
      </c>
      <c r="P192" s="136">
        <v>0</v>
      </c>
      <c r="Q192" s="136">
        <v>2.2</v>
      </c>
      <c r="R192" s="136">
        <v>10.773000000001048</v>
      </c>
      <c r="S192" s="132">
        <v>893.0817000000869</v>
      </c>
      <c r="T192" s="137">
        <v>21</v>
      </c>
      <c r="U192" s="138">
        <f>K192*(T192+100)/100</f>
        <v>0</v>
      </c>
      <c r="V192" s="139"/>
    </row>
    <row r="193" spans="1:22" s="36" customFormat="1" ht="10.5" customHeight="1" outlineLevel="3">
      <c r="A193" s="35"/>
      <c r="B193" s="140"/>
      <c r="C193" s="140"/>
      <c r="D193" s="140"/>
      <c r="E193" s="140"/>
      <c r="F193" s="140"/>
      <c r="G193" s="140" t="s">
        <v>130</v>
      </c>
      <c r="H193" s="141">
        <v>0</v>
      </c>
      <c r="I193" s="142"/>
      <c r="J193" s="140"/>
      <c r="K193" s="140"/>
      <c r="L193" s="143"/>
      <c r="M193" s="143"/>
      <c r="N193" s="143"/>
      <c r="O193" s="143"/>
      <c r="P193" s="143"/>
      <c r="Q193" s="143"/>
      <c r="R193" s="143"/>
      <c r="S193" s="143"/>
      <c r="T193" s="144"/>
      <c r="U193" s="144"/>
      <c r="V193" s="140"/>
    </row>
    <row r="194" spans="1:22" s="36" customFormat="1" ht="10.5" customHeight="1" outlineLevel="3">
      <c r="A194" s="35"/>
      <c r="B194" s="140"/>
      <c r="C194" s="140"/>
      <c r="D194" s="140"/>
      <c r="E194" s="140"/>
      <c r="F194" s="140"/>
      <c r="G194" s="140" t="s">
        <v>463</v>
      </c>
      <c r="H194" s="141">
        <v>0.5002</v>
      </c>
      <c r="I194" s="142"/>
      <c r="J194" s="140"/>
      <c r="K194" s="140"/>
      <c r="L194" s="143"/>
      <c r="M194" s="143"/>
      <c r="N194" s="143"/>
      <c r="O194" s="143"/>
      <c r="P194" s="143"/>
      <c r="Q194" s="143"/>
      <c r="R194" s="143"/>
      <c r="S194" s="143"/>
      <c r="T194" s="144"/>
      <c r="U194" s="144"/>
      <c r="V194" s="140"/>
    </row>
    <row r="195" spans="1:22" ht="25.5" outlineLevel="2">
      <c r="A195" s="3"/>
      <c r="B195" s="105"/>
      <c r="C195" s="105"/>
      <c r="D195" s="126" t="s">
        <v>13</v>
      </c>
      <c r="E195" s="127">
        <v>32</v>
      </c>
      <c r="F195" s="128" t="s">
        <v>378</v>
      </c>
      <c r="G195" s="129" t="s">
        <v>735</v>
      </c>
      <c r="H195" s="130">
        <v>0.5</v>
      </c>
      <c r="I195" s="131" t="s">
        <v>37</v>
      </c>
      <c r="J195" s="132"/>
      <c r="K195" s="133">
        <f>H195*J195</f>
        <v>0</v>
      </c>
      <c r="L195" s="134">
        <f>IF(D195="S",K195,"")</f>
      </c>
      <c r="M195" s="135">
        <f>IF(OR(D195="P",D195="U"),K195,"")</f>
        <v>0</v>
      </c>
      <c r="N195" s="135">
        <f>IF(D195="H",K195,"")</f>
      </c>
      <c r="O195" s="135">
        <f>IF(D195="V",K195,"")</f>
      </c>
      <c r="P195" s="136">
        <v>0</v>
      </c>
      <c r="Q195" s="136">
        <v>0</v>
      </c>
      <c r="R195" s="136">
        <v>4.02900000000227</v>
      </c>
      <c r="S195" s="132">
        <v>334.0041000001882</v>
      </c>
      <c r="T195" s="137">
        <v>21</v>
      </c>
      <c r="U195" s="138">
        <f>K195*(T195+100)/100</f>
        <v>0</v>
      </c>
      <c r="V195" s="139"/>
    </row>
    <row r="196" spans="1:22" ht="12.75" outlineLevel="1">
      <c r="A196" s="3"/>
      <c r="B196" s="106"/>
      <c r="C196" s="75" t="s">
        <v>55</v>
      </c>
      <c r="D196" s="76" t="s">
        <v>12</v>
      </c>
      <c r="E196" s="77"/>
      <c r="F196" s="77" t="s">
        <v>80</v>
      </c>
      <c r="G196" s="78" t="s">
        <v>500</v>
      </c>
      <c r="H196" s="77"/>
      <c r="I196" s="76"/>
      <c r="J196" s="77"/>
      <c r="K196" s="107">
        <f>SUBTOTAL(9,K197:K198)</f>
        <v>0</v>
      </c>
      <c r="L196" s="80">
        <f>SUBTOTAL(9,L197:L198)</f>
        <v>0</v>
      </c>
      <c r="M196" s="80">
        <f>SUBTOTAL(9,M197:M198)</f>
        <v>0</v>
      </c>
      <c r="N196" s="80">
        <f>SUBTOTAL(9,N197:N198)</f>
        <v>0</v>
      </c>
      <c r="O196" s="80">
        <f>SUBTOTAL(9,O197:O198)</f>
        <v>0</v>
      </c>
      <c r="P196" s="81">
        <f>SUMPRODUCT(P197:P198,$H197:$H198)</f>
        <v>0</v>
      </c>
      <c r="Q196" s="81">
        <f>SUMPRODUCT(Q197:Q198,$H197:$H198)</f>
        <v>0</v>
      </c>
      <c r="R196" s="81">
        <f>SUMPRODUCT(R197:R198,$H197:$H198)</f>
        <v>67.13309399403242</v>
      </c>
      <c r="S196" s="80">
        <f>SUMPRODUCT(S197:S198,$H197:$H198)</f>
        <v>6471.630261024725</v>
      </c>
      <c r="T196" s="108">
        <f>SUMPRODUCT(T197:T198,$K197:$K198)/100</f>
        <v>0</v>
      </c>
      <c r="U196" s="108">
        <f>K196+T196</f>
        <v>0</v>
      </c>
      <c r="V196" s="105"/>
    </row>
    <row r="197" spans="1:22" ht="12.75" outlineLevel="2">
      <c r="A197" s="3"/>
      <c r="B197" s="116"/>
      <c r="C197" s="117"/>
      <c r="D197" s="118"/>
      <c r="E197" s="119" t="s">
        <v>567</v>
      </c>
      <c r="F197" s="120"/>
      <c r="G197" s="121"/>
      <c r="H197" s="120"/>
      <c r="I197" s="118"/>
      <c r="J197" s="120"/>
      <c r="K197" s="122"/>
      <c r="L197" s="123"/>
      <c r="M197" s="123"/>
      <c r="N197" s="123"/>
      <c r="O197" s="123"/>
      <c r="P197" s="124"/>
      <c r="Q197" s="124"/>
      <c r="R197" s="124"/>
      <c r="S197" s="124"/>
      <c r="T197" s="125"/>
      <c r="U197" s="125"/>
      <c r="V197" s="105"/>
    </row>
    <row r="198" spans="1:22" ht="12.75" outlineLevel="2">
      <c r="A198" s="3"/>
      <c r="B198" s="105"/>
      <c r="C198" s="105"/>
      <c r="D198" s="126" t="s">
        <v>15</v>
      </c>
      <c r="E198" s="127">
        <v>1</v>
      </c>
      <c r="F198" s="128" t="s">
        <v>419</v>
      </c>
      <c r="G198" s="129" t="s">
        <v>622</v>
      </c>
      <c r="H198" s="130">
        <v>25.840297919165668</v>
      </c>
      <c r="I198" s="131" t="s">
        <v>17</v>
      </c>
      <c r="J198" s="132"/>
      <c r="K198" s="133">
        <f>H198*J198</f>
        <v>0</v>
      </c>
      <c r="L198" s="134">
        <f>IF(D198="S",K198,"")</f>
      </c>
      <c r="M198" s="135">
        <f>IF(OR(D198="P",D198="U"),K198,"")</f>
        <v>0</v>
      </c>
      <c r="N198" s="135">
        <f>IF(D198="H",K198,"")</f>
      </c>
      <c r="O198" s="135">
        <f>IF(D198="V",K198,"")</f>
      </c>
      <c r="P198" s="136">
        <v>0</v>
      </c>
      <c r="Q198" s="136">
        <v>0</v>
      </c>
      <c r="R198" s="136">
        <v>2.5980000000015484</v>
      </c>
      <c r="S198" s="132">
        <v>250.44720000014925</v>
      </c>
      <c r="T198" s="137">
        <v>21</v>
      </c>
      <c r="U198" s="138">
        <f>K198*(T198+100)/100</f>
        <v>0</v>
      </c>
      <c r="V198" s="139"/>
    </row>
    <row r="199" spans="1:22" ht="12.75" outlineLevel="1">
      <c r="A199" s="3"/>
      <c r="B199" s="106"/>
      <c r="C199" s="75" t="s">
        <v>62</v>
      </c>
      <c r="D199" s="76" t="s">
        <v>12</v>
      </c>
      <c r="E199" s="77"/>
      <c r="F199" s="77" t="s">
        <v>85</v>
      </c>
      <c r="G199" s="78" t="s">
        <v>552</v>
      </c>
      <c r="H199" s="77"/>
      <c r="I199" s="76"/>
      <c r="J199" s="77"/>
      <c r="K199" s="107">
        <f>SUBTOTAL(9,K200:K204)</f>
        <v>0</v>
      </c>
      <c r="L199" s="80">
        <f>SUBTOTAL(9,L200:L204)</f>
        <v>0</v>
      </c>
      <c r="M199" s="80">
        <f>SUBTOTAL(9,M200:M204)</f>
        <v>0</v>
      </c>
      <c r="N199" s="80">
        <f>SUBTOTAL(9,N200:N204)</f>
        <v>0</v>
      </c>
      <c r="O199" s="80">
        <f>SUBTOTAL(9,O200:O204)</f>
        <v>0</v>
      </c>
      <c r="P199" s="81">
        <f>SUMPRODUCT(P200:P204,$H200:$H204)</f>
        <v>0.0035353239999999734</v>
      </c>
      <c r="Q199" s="81">
        <f>SUMPRODUCT(Q200:Q204,$H200:$H204)</f>
        <v>0</v>
      </c>
      <c r="R199" s="81">
        <f>SUMPRODUCT(R200:R204,$H200:$H204)</f>
        <v>2.5659999999991214</v>
      </c>
      <c r="S199" s="80">
        <f>SUMPRODUCT(S200:S204,$H200:$H204)</f>
        <v>280.8631999998986</v>
      </c>
      <c r="T199" s="108">
        <f>SUMPRODUCT(T200:T204,$K200:$K204)/100</f>
        <v>0</v>
      </c>
      <c r="U199" s="108">
        <f>K199+T199</f>
        <v>0</v>
      </c>
      <c r="V199" s="105"/>
    </row>
    <row r="200" spans="1:22" ht="12.75" outlineLevel="2">
      <c r="A200" s="3"/>
      <c r="B200" s="116"/>
      <c r="C200" s="117"/>
      <c r="D200" s="118"/>
      <c r="E200" s="119" t="s">
        <v>567</v>
      </c>
      <c r="F200" s="120"/>
      <c r="G200" s="121"/>
      <c r="H200" s="120"/>
      <c r="I200" s="118"/>
      <c r="J200" s="120"/>
      <c r="K200" s="122"/>
      <c r="L200" s="123"/>
      <c r="M200" s="123"/>
      <c r="N200" s="123"/>
      <c r="O200" s="123"/>
      <c r="P200" s="124"/>
      <c r="Q200" s="124"/>
      <c r="R200" s="124"/>
      <c r="S200" s="124"/>
      <c r="T200" s="125"/>
      <c r="U200" s="125"/>
      <c r="V200" s="105"/>
    </row>
    <row r="201" spans="1:22" ht="12.75" outlineLevel="2">
      <c r="A201" s="3"/>
      <c r="B201" s="105"/>
      <c r="C201" s="105"/>
      <c r="D201" s="126" t="s">
        <v>13</v>
      </c>
      <c r="E201" s="127">
        <v>1</v>
      </c>
      <c r="F201" s="128" t="s">
        <v>288</v>
      </c>
      <c r="G201" s="129" t="s">
        <v>643</v>
      </c>
      <c r="H201" s="130">
        <v>1</v>
      </c>
      <c r="I201" s="131" t="s">
        <v>16</v>
      </c>
      <c r="J201" s="132"/>
      <c r="K201" s="133">
        <f>H201*J201</f>
        <v>0</v>
      </c>
      <c r="L201" s="134">
        <f>IF(D201="S",K201,"")</f>
      </c>
      <c r="M201" s="135">
        <f>IF(OR(D201="P",D201="U"),K201,"")</f>
        <v>0</v>
      </c>
      <c r="N201" s="135">
        <f>IF(D201="H",K201,"")</f>
      </c>
      <c r="O201" s="135">
        <f>IF(D201="V",K201,"")</f>
      </c>
      <c r="P201" s="136">
        <v>0.0018909320000003345</v>
      </c>
      <c r="Q201" s="136">
        <v>0</v>
      </c>
      <c r="R201" s="136">
        <v>0.83199999999988</v>
      </c>
      <c r="S201" s="132">
        <v>92.35679999998302</v>
      </c>
      <c r="T201" s="137">
        <v>21</v>
      </c>
      <c r="U201" s="138">
        <f>K201*(T201+100)/100</f>
        <v>0</v>
      </c>
      <c r="V201" s="139"/>
    </row>
    <row r="202" spans="1:22" ht="12.75" outlineLevel="2">
      <c r="A202" s="3"/>
      <c r="B202" s="105"/>
      <c r="C202" s="105"/>
      <c r="D202" s="126" t="s">
        <v>13</v>
      </c>
      <c r="E202" s="127">
        <v>2</v>
      </c>
      <c r="F202" s="128" t="s">
        <v>287</v>
      </c>
      <c r="G202" s="129" t="s">
        <v>638</v>
      </c>
      <c r="H202" s="130">
        <v>2</v>
      </c>
      <c r="I202" s="131" t="s">
        <v>16</v>
      </c>
      <c r="J202" s="132"/>
      <c r="K202" s="133">
        <f>H202*J202</f>
        <v>0</v>
      </c>
      <c r="L202" s="134">
        <f>IF(D202="S",K202,"")</f>
      </c>
      <c r="M202" s="135">
        <f>IF(OR(D202="P",D202="U"),K202,"")</f>
        <v>0</v>
      </c>
      <c r="N202" s="135">
        <f>IF(D202="H",K202,"")</f>
      </c>
      <c r="O202" s="135">
        <f>IF(D202="V",K202,"")</f>
      </c>
      <c r="P202" s="136">
        <v>0.0008221959999998193</v>
      </c>
      <c r="Q202" s="136">
        <v>0</v>
      </c>
      <c r="R202" s="136">
        <v>0.6589999999996508</v>
      </c>
      <c r="S202" s="132">
        <v>72.57959999996092</v>
      </c>
      <c r="T202" s="137">
        <v>21</v>
      </c>
      <c r="U202" s="138">
        <f>K202*(T202+100)/100</f>
        <v>0</v>
      </c>
      <c r="V202" s="139"/>
    </row>
    <row r="203" spans="1:22" ht="12.75" outlineLevel="2">
      <c r="A203" s="3"/>
      <c r="B203" s="105"/>
      <c r="C203" s="105"/>
      <c r="D203" s="126" t="s">
        <v>13</v>
      </c>
      <c r="E203" s="127">
        <v>3</v>
      </c>
      <c r="F203" s="128" t="s">
        <v>289</v>
      </c>
      <c r="G203" s="129" t="s">
        <v>607</v>
      </c>
      <c r="H203" s="130">
        <v>1</v>
      </c>
      <c r="I203" s="131" t="s">
        <v>88</v>
      </c>
      <c r="J203" s="132"/>
      <c r="K203" s="133">
        <f>H203*J203</f>
        <v>0</v>
      </c>
      <c r="L203" s="134">
        <f>IF(D203="S",K203,"")</f>
      </c>
      <c r="M203" s="135">
        <f>IF(OR(D203="P",D203="U"),K203,"")</f>
        <v>0</v>
      </c>
      <c r="N203" s="135">
        <f>IF(D203="H",K203,"")</f>
      </c>
      <c r="O203" s="135">
        <f>IF(D203="V",K203,"")</f>
      </c>
      <c r="P203" s="136">
        <v>0</v>
      </c>
      <c r="Q203" s="136">
        <v>0</v>
      </c>
      <c r="R203" s="136">
        <v>0.15699999999992542</v>
      </c>
      <c r="S203" s="132">
        <v>16.35939999999223</v>
      </c>
      <c r="T203" s="137">
        <v>21</v>
      </c>
      <c r="U203" s="138">
        <f>K203*(T203+100)/100</f>
        <v>0</v>
      </c>
      <c r="V203" s="139"/>
    </row>
    <row r="204" spans="1:22" ht="12.75" outlineLevel="2">
      <c r="A204" s="3"/>
      <c r="B204" s="105"/>
      <c r="C204" s="105"/>
      <c r="D204" s="126" t="s">
        <v>13</v>
      </c>
      <c r="E204" s="127">
        <v>4</v>
      </c>
      <c r="F204" s="128" t="s">
        <v>290</v>
      </c>
      <c r="G204" s="129" t="s">
        <v>610</v>
      </c>
      <c r="H204" s="130">
        <v>1</v>
      </c>
      <c r="I204" s="131" t="s">
        <v>88</v>
      </c>
      <c r="J204" s="132"/>
      <c r="K204" s="133">
        <f>H204*J204</f>
        <v>0</v>
      </c>
      <c r="L204" s="134">
        <f>IF(D204="S",K204,"")</f>
      </c>
      <c r="M204" s="135">
        <f>IF(OR(D204="P",D204="U"),K204,"")</f>
        <v>0</v>
      </c>
      <c r="N204" s="135">
        <f>IF(D204="H",K204,"")</f>
      </c>
      <c r="O204" s="135">
        <f>IF(D204="V",K204,"")</f>
      </c>
      <c r="P204" s="136">
        <v>0</v>
      </c>
      <c r="Q204" s="136">
        <v>0</v>
      </c>
      <c r="R204" s="136">
        <v>0.25900000000001455</v>
      </c>
      <c r="S204" s="132">
        <v>26.987800000001517</v>
      </c>
      <c r="T204" s="137">
        <v>21</v>
      </c>
      <c r="U204" s="138">
        <f>K204*(T204+100)/100</f>
        <v>0</v>
      </c>
      <c r="V204" s="139"/>
    </row>
    <row r="205" spans="1:22" ht="12.75" outlineLevel="1">
      <c r="A205" s="3"/>
      <c r="B205" s="106"/>
      <c r="C205" s="75" t="s">
        <v>63</v>
      </c>
      <c r="D205" s="76" t="s">
        <v>12</v>
      </c>
      <c r="E205" s="77"/>
      <c r="F205" s="77" t="s">
        <v>85</v>
      </c>
      <c r="G205" s="78" t="s">
        <v>533</v>
      </c>
      <c r="H205" s="77"/>
      <c r="I205" s="76"/>
      <c r="J205" s="77"/>
      <c r="K205" s="107">
        <f>SUBTOTAL(9,K206:K218)</f>
        <v>0</v>
      </c>
      <c r="L205" s="80">
        <f>SUBTOTAL(9,L206:L218)</f>
        <v>0</v>
      </c>
      <c r="M205" s="80">
        <f>SUBTOTAL(9,M206:M218)</f>
        <v>0</v>
      </c>
      <c r="N205" s="80">
        <f>SUBTOTAL(9,N206:N218)</f>
        <v>0</v>
      </c>
      <c r="O205" s="80">
        <f>SUBTOTAL(9,O206:O218)</f>
        <v>0</v>
      </c>
      <c r="P205" s="81">
        <f>SUMPRODUCT(P206:P218,$H206:$H218)</f>
        <v>0.021274159999999695</v>
      </c>
      <c r="Q205" s="81">
        <f>SUMPRODUCT(Q206:Q218,$H206:$H218)</f>
        <v>0.00098</v>
      </c>
      <c r="R205" s="81">
        <f>SUMPRODUCT(R206:R218,$H206:$H218)</f>
        <v>2.2830000000000155</v>
      </c>
      <c r="S205" s="80">
        <f>SUMPRODUCT(S206:S218,$H206:$H218)</f>
        <v>219.76839999999726</v>
      </c>
      <c r="T205" s="108">
        <f>SUMPRODUCT(T206:T218,$K206:$K218)/100</f>
        <v>0</v>
      </c>
      <c r="U205" s="108">
        <f>K205+T205</f>
        <v>0</v>
      </c>
      <c r="V205" s="105"/>
    </row>
    <row r="206" spans="1:22" ht="12.75" outlineLevel="2">
      <c r="A206" s="3"/>
      <c r="B206" s="116"/>
      <c r="C206" s="117"/>
      <c r="D206" s="118"/>
      <c r="E206" s="119" t="s">
        <v>567</v>
      </c>
      <c r="F206" s="120"/>
      <c r="G206" s="121"/>
      <c r="H206" s="120"/>
      <c r="I206" s="118"/>
      <c r="J206" s="120"/>
      <c r="K206" s="122"/>
      <c r="L206" s="123"/>
      <c r="M206" s="123"/>
      <c r="N206" s="123"/>
      <c r="O206" s="123"/>
      <c r="P206" s="124"/>
      <c r="Q206" s="124"/>
      <c r="R206" s="124"/>
      <c r="S206" s="124"/>
      <c r="T206" s="125"/>
      <c r="U206" s="125"/>
      <c r="V206" s="105"/>
    </row>
    <row r="207" spans="1:22" ht="12.75" outlineLevel="2">
      <c r="A207" s="3"/>
      <c r="B207" s="105"/>
      <c r="C207" s="105"/>
      <c r="D207" s="126" t="s">
        <v>13</v>
      </c>
      <c r="E207" s="127">
        <v>1</v>
      </c>
      <c r="F207" s="128" t="s">
        <v>314</v>
      </c>
      <c r="G207" s="129" t="s">
        <v>598</v>
      </c>
      <c r="H207" s="130">
        <v>2</v>
      </c>
      <c r="I207" s="131" t="s">
        <v>88</v>
      </c>
      <c r="J207" s="132"/>
      <c r="K207" s="133">
        <f>H207*J207</f>
        <v>0</v>
      </c>
      <c r="L207" s="134">
        <f>IF(D207="S",K207,"")</f>
      </c>
      <c r="M207" s="135">
        <f>IF(OR(D207="P",D207="U"),K207,"")</f>
        <v>0</v>
      </c>
      <c r="N207" s="135">
        <f>IF(D207="H",K207,"")</f>
      </c>
      <c r="O207" s="135">
        <f>IF(D207="V",K207,"")</f>
      </c>
      <c r="P207" s="136">
        <v>0</v>
      </c>
      <c r="Q207" s="136">
        <v>0.00049</v>
      </c>
      <c r="R207" s="136">
        <v>0.11400000000003274</v>
      </c>
      <c r="S207" s="132">
        <v>10.989600000003158</v>
      </c>
      <c r="T207" s="137">
        <v>21</v>
      </c>
      <c r="U207" s="138">
        <f>K207*(T207+100)/100</f>
        <v>0</v>
      </c>
      <c r="V207" s="139"/>
    </row>
    <row r="208" spans="1:22" ht="12.75" outlineLevel="2">
      <c r="A208" s="3"/>
      <c r="B208" s="105"/>
      <c r="C208" s="105"/>
      <c r="D208" s="126" t="s">
        <v>13</v>
      </c>
      <c r="E208" s="127">
        <v>2</v>
      </c>
      <c r="F208" s="128" t="s">
        <v>292</v>
      </c>
      <c r="G208" s="129" t="s">
        <v>563</v>
      </c>
      <c r="H208" s="130">
        <v>2</v>
      </c>
      <c r="I208" s="131" t="s">
        <v>88</v>
      </c>
      <c r="J208" s="132"/>
      <c r="K208" s="133">
        <f>H208*J208</f>
        <v>0</v>
      </c>
      <c r="L208" s="134">
        <f>IF(D208="S",K208,"")</f>
      </c>
      <c r="M208" s="135">
        <f>IF(OR(D208="P",D208="U"),K208,"")</f>
        <v>0</v>
      </c>
      <c r="N208" s="135">
        <f>IF(D208="H",K208,"")</f>
      </c>
      <c r="O208" s="135">
        <f>IF(D208="V",K208,"")</f>
      </c>
      <c r="P208" s="136">
        <v>0.00010005000000001101</v>
      </c>
      <c r="Q208" s="136">
        <v>0</v>
      </c>
      <c r="R208" s="136">
        <v>0.028999999999996362</v>
      </c>
      <c r="S208" s="132">
        <v>3.514799999999559</v>
      </c>
      <c r="T208" s="137">
        <v>21</v>
      </c>
      <c r="U208" s="138">
        <f>K208*(T208+100)/100</f>
        <v>0</v>
      </c>
      <c r="V208" s="139"/>
    </row>
    <row r="209" spans="1:22" ht="12.75" outlineLevel="2">
      <c r="A209" s="3"/>
      <c r="B209" s="105"/>
      <c r="C209" s="105"/>
      <c r="D209" s="126" t="s">
        <v>13</v>
      </c>
      <c r="E209" s="127">
        <v>3</v>
      </c>
      <c r="F209" s="128" t="s">
        <v>286</v>
      </c>
      <c r="G209" s="129" t="s">
        <v>601</v>
      </c>
      <c r="H209" s="130">
        <v>1</v>
      </c>
      <c r="I209" s="131" t="s">
        <v>88</v>
      </c>
      <c r="J209" s="132"/>
      <c r="K209" s="133">
        <f>H209*J209</f>
        <v>0</v>
      </c>
      <c r="L209" s="134">
        <f>IF(D209="S",K209,"")</f>
      </c>
      <c r="M209" s="135">
        <f>IF(OR(D209="P",D209="U"),K209,"")</f>
        <v>0</v>
      </c>
      <c r="N209" s="135">
        <f>IF(D209="H",K209,"")</f>
      </c>
      <c r="O209" s="135">
        <f>IF(D209="V",K209,"")</f>
      </c>
      <c r="P209" s="136">
        <v>0.0018440599999996722</v>
      </c>
      <c r="Q209" s="136">
        <v>0</v>
      </c>
      <c r="R209" s="136">
        <v>0.3789999999999054</v>
      </c>
      <c r="S209" s="132">
        <v>45.934799999988535</v>
      </c>
      <c r="T209" s="137">
        <v>21</v>
      </c>
      <c r="U209" s="138">
        <f>K209*(T209+100)/100</f>
        <v>0</v>
      </c>
      <c r="V209" s="139"/>
    </row>
    <row r="210" spans="1:22" ht="25.5" outlineLevel="2">
      <c r="A210" s="3"/>
      <c r="B210" s="105"/>
      <c r="C210" s="105"/>
      <c r="D210" s="126" t="s">
        <v>13</v>
      </c>
      <c r="E210" s="127">
        <v>4</v>
      </c>
      <c r="F210" s="128" t="s">
        <v>295</v>
      </c>
      <c r="G210" s="129" t="s">
        <v>603</v>
      </c>
      <c r="H210" s="130">
        <v>15</v>
      </c>
      <c r="I210" s="131" t="s">
        <v>16</v>
      </c>
      <c r="J210" s="132"/>
      <c r="K210" s="133">
        <f>H210*J210</f>
        <v>0</v>
      </c>
      <c r="L210" s="134">
        <f>IF(D210="S",K210,"")</f>
      </c>
      <c r="M210" s="135">
        <f>IF(OR(D210="P",D210="U"),K210,"")</f>
        <v>0</v>
      </c>
      <c r="N210" s="135">
        <f>IF(D210="H",K210,"")</f>
      </c>
      <c r="O210" s="135">
        <f>IF(D210="V",K210,"")</f>
      </c>
      <c r="P210" s="136">
        <v>0.00106</v>
      </c>
      <c r="Q210" s="136">
        <v>0</v>
      </c>
      <c r="R210" s="136">
        <v>0</v>
      </c>
      <c r="S210" s="132">
        <v>0</v>
      </c>
      <c r="T210" s="137">
        <v>21</v>
      </c>
      <c r="U210" s="138">
        <f>K210*(T210+100)/100</f>
        <v>0</v>
      </c>
      <c r="V210" s="139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255</v>
      </c>
      <c r="H211" s="141">
        <v>15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ht="12.75" outlineLevel="2">
      <c r="A212" s="3"/>
      <c r="B212" s="105"/>
      <c r="C212" s="105"/>
      <c r="D212" s="126" t="s">
        <v>13</v>
      </c>
      <c r="E212" s="127">
        <v>5</v>
      </c>
      <c r="F212" s="128" t="s">
        <v>296</v>
      </c>
      <c r="G212" s="129" t="s">
        <v>646</v>
      </c>
      <c r="H212" s="130">
        <v>15</v>
      </c>
      <c r="I212" s="131" t="s">
        <v>16</v>
      </c>
      <c r="J212" s="132"/>
      <c r="K212" s="133">
        <f aca="true" t="shared" si="8" ref="K212:K218">H212*J212</f>
        <v>0</v>
      </c>
      <c r="L212" s="134">
        <f aca="true" t="shared" si="9" ref="L212:L218">IF(D212="S",K212,"")</f>
      </c>
      <c r="M212" s="135">
        <f aca="true" t="shared" si="10" ref="M212:M218">IF(OR(D212="P",D212="U"),K212,"")</f>
        <v>0</v>
      </c>
      <c r="N212" s="135">
        <f aca="true" t="shared" si="11" ref="N212:N218">IF(D212="H",K212,"")</f>
      </c>
      <c r="O212" s="135">
        <f aca="true" t="shared" si="12" ref="O212:O218">IF(D212="V",K212,"")</f>
      </c>
      <c r="P212" s="136">
        <v>0.00016</v>
      </c>
      <c r="Q212" s="136">
        <v>0</v>
      </c>
      <c r="R212" s="136">
        <v>0.06200000000001182</v>
      </c>
      <c r="S212" s="132">
        <v>5.139800000000981</v>
      </c>
      <c r="T212" s="137">
        <v>21</v>
      </c>
      <c r="U212" s="138">
        <f aca="true" t="shared" si="13" ref="U212:U218">K212*(T212+100)/100</f>
        <v>0</v>
      </c>
      <c r="V212" s="139"/>
    </row>
    <row r="213" spans="1:22" ht="12.75" outlineLevel="2">
      <c r="A213" s="3"/>
      <c r="B213" s="105"/>
      <c r="C213" s="105"/>
      <c r="D213" s="126" t="s">
        <v>13</v>
      </c>
      <c r="E213" s="127">
        <v>6</v>
      </c>
      <c r="F213" s="128" t="s">
        <v>297</v>
      </c>
      <c r="G213" s="129" t="s">
        <v>634</v>
      </c>
      <c r="H213" s="130">
        <v>2</v>
      </c>
      <c r="I213" s="131" t="s">
        <v>88</v>
      </c>
      <c r="J213" s="132"/>
      <c r="K213" s="133">
        <f t="shared" si="8"/>
        <v>0</v>
      </c>
      <c r="L213" s="134">
        <f t="shared" si="9"/>
      </c>
      <c r="M213" s="135">
        <f t="shared" si="10"/>
        <v>0</v>
      </c>
      <c r="N213" s="135">
        <f t="shared" si="11"/>
      </c>
      <c r="O213" s="135">
        <f t="shared" si="12"/>
      </c>
      <c r="P213" s="136">
        <v>0.00013</v>
      </c>
      <c r="Q213" s="136">
        <v>0</v>
      </c>
      <c r="R213" s="136">
        <v>0.2299999999999045</v>
      </c>
      <c r="S213" s="132">
        <v>21.985099999990883</v>
      </c>
      <c r="T213" s="137">
        <v>21</v>
      </c>
      <c r="U213" s="138">
        <f t="shared" si="13"/>
        <v>0</v>
      </c>
      <c r="V213" s="139"/>
    </row>
    <row r="214" spans="1:22" ht="12.75" outlineLevel="2">
      <c r="A214" s="3"/>
      <c r="B214" s="105"/>
      <c r="C214" s="105"/>
      <c r="D214" s="126" t="s">
        <v>13</v>
      </c>
      <c r="E214" s="127">
        <v>7</v>
      </c>
      <c r="F214" s="128" t="s">
        <v>298</v>
      </c>
      <c r="G214" s="129" t="s">
        <v>507</v>
      </c>
      <c r="H214" s="130">
        <v>1</v>
      </c>
      <c r="I214" s="131" t="s">
        <v>88</v>
      </c>
      <c r="J214" s="132"/>
      <c r="K214" s="133">
        <f t="shared" si="8"/>
        <v>0</v>
      </c>
      <c r="L214" s="134">
        <f t="shared" si="9"/>
      </c>
      <c r="M214" s="135">
        <f t="shared" si="10"/>
        <v>0</v>
      </c>
      <c r="N214" s="135">
        <f t="shared" si="11"/>
      </c>
      <c r="O214" s="135">
        <f t="shared" si="12"/>
      </c>
      <c r="P214" s="136">
        <v>0</v>
      </c>
      <c r="Q214" s="136">
        <v>0</v>
      </c>
      <c r="R214" s="136">
        <v>0</v>
      </c>
      <c r="S214" s="132">
        <v>0</v>
      </c>
      <c r="T214" s="137">
        <v>21</v>
      </c>
      <c r="U214" s="138">
        <f t="shared" si="13"/>
        <v>0</v>
      </c>
      <c r="V214" s="139"/>
    </row>
    <row r="215" spans="1:22" ht="12.75" outlineLevel="2">
      <c r="A215" s="3"/>
      <c r="B215" s="105"/>
      <c r="C215" s="105"/>
      <c r="D215" s="126" t="s">
        <v>13</v>
      </c>
      <c r="E215" s="127">
        <v>8</v>
      </c>
      <c r="F215" s="128" t="s">
        <v>299</v>
      </c>
      <c r="G215" s="129" t="s">
        <v>568</v>
      </c>
      <c r="H215" s="130">
        <v>1</v>
      </c>
      <c r="I215" s="131" t="s">
        <v>88</v>
      </c>
      <c r="J215" s="132"/>
      <c r="K215" s="133">
        <f t="shared" si="8"/>
        <v>0</v>
      </c>
      <c r="L215" s="134">
        <f t="shared" si="9"/>
      </c>
      <c r="M215" s="135">
        <f t="shared" si="10"/>
        <v>0</v>
      </c>
      <c r="N215" s="135">
        <f t="shared" si="11"/>
      </c>
      <c r="O215" s="135">
        <f t="shared" si="12"/>
      </c>
      <c r="P215" s="136">
        <v>0.00067</v>
      </c>
      <c r="Q215" s="136">
        <v>0</v>
      </c>
      <c r="R215" s="136">
        <v>0.22800000000006548</v>
      </c>
      <c r="S215" s="132">
        <v>23.757600000006825</v>
      </c>
      <c r="T215" s="137">
        <v>21</v>
      </c>
      <c r="U215" s="138">
        <f t="shared" si="13"/>
        <v>0</v>
      </c>
      <c r="V215" s="139"/>
    </row>
    <row r="216" spans="1:22" ht="12.75" outlineLevel="2">
      <c r="A216" s="3"/>
      <c r="B216" s="105"/>
      <c r="C216" s="105"/>
      <c r="D216" s="126" t="s">
        <v>14</v>
      </c>
      <c r="E216" s="127">
        <v>9</v>
      </c>
      <c r="F216" s="128" t="s">
        <v>188</v>
      </c>
      <c r="G216" s="129" t="s">
        <v>468</v>
      </c>
      <c r="H216" s="130">
        <v>1</v>
      </c>
      <c r="I216" s="131" t="s">
        <v>88</v>
      </c>
      <c r="J216" s="132"/>
      <c r="K216" s="133">
        <f t="shared" si="8"/>
        <v>0</v>
      </c>
      <c r="L216" s="134">
        <f t="shared" si="9"/>
        <v>0</v>
      </c>
      <c r="M216" s="135">
        <f t="shared" si="10"/>
      </c>
      <c r="N216" s="135">
        <f t="shared" si="11"/>
      </c>
      <c r="O216" s="135">
        <f t="shared" si="12"/>
      </c>
      <c r="P216" s="136">
        <v>0</v>
      </c>
      <c r="Q216" s="136">
        <v>0</v>
      </c>
      <c r="R216" s="136">
        <v>0</v>
      </c>
      <c r="S216" s="132">
        <v>0</v>
      </c>
      <c r="T216" s="137">
        <v>21</v>
      </c>
      <c r="U216" s="138">
        <f t="shared" si="13"/>
        <v>0</v>
      </c>
      <c r="V216" s="139"/>
    </row>
    <row r="217" spans="1:22" ht="12.75" outlineLevel="2">
      <c r="A217" s="3"/>
      <c r="B217" s="105"/>
      <c r="C217" s="105"/>
      <c r="D217" s="126" t="s">
        <v>13</v>
      </c>
      <c r="E217" s="127">
        <v>10</v>
      </c>
      <c r="F217" s="128" t="s">
        <v>300</v>
      </c>
      <c r="G217" s="129" t="s">
        <v>512</v>
      </c>
      <c r="H217" s="130">
        <v>3</v>
      </c>
      <c r="I217" s="131" t="s">
        <v>11</v>
      </c>
      <c r="J217" s="132"/>
      <c r="K217" s="133">
        <f t="shared" si="8"/>
        <v>0</v>
      </c>
      <c r="L217" s="134">
        <f t="shared" si="9"/>
      </c>
      <c r="M217" s="135">
        <f t="shared" si="10"/>
        <v>0</v>
      </c>
      <c r="N217" s="135">
        <f t="shared" si="11"/>
      </c>
      <c r="O217" s="135">
        <f t="shared" si="12"/>
      </c>
      <c r="P217" s="136">
        <v>0</v>
      </c>
      <c r="Q217" s="136">
        <v>0</v>
      </c>
      <c r="R217" s="136">
        <v>0</v>
      </c>
      <c r="S217" s="132">
        <v>0</v>
      </c>
      <c r="T217" s="137">
        <v>21</v>
      </c>
      <c r="U217" s="138">
        <f t="shared" si="13"/>
        <v>0</v>
      </c>
      <c r="V217" s="139"/>
    </row>
    <row r="218" spans="1:22" ht="12.75" outlineLevel="2">
      <c r="A218" s="3"/>
      <c r="B218" s="105"/>
      <c r="C218" s="105"/>
      <c r="D218" s="126" t="s">
        <v>15</v>
      </c>
      <c r="E218" s="127">
        <v>11</v>
      </c>
      <c r="F218" s="128" t="s">
        <v>408</v>
      </c>
      <c r="G218" s="129" t="s">
        <v>642</v>
      </c>
      <c r="H218" s="130"/>
      <c r="I218" s="131" t="s">
        <v>0</v>
      </c>
      <c r="J218" s="132"/>
      <c r="K218" s="133">
        <f t="shared" si="8"/>
        <v>0</v>
      </c>
      <c r="L218" s="134">
        <f t="shared" si="9"/>
      </c>
      <c r="M218" s="135">
        <f t="shared" si="10"/>
        <v>0</v>
      </c>
      <c r="N218" s="135">
        <f t="shared" si="11"/>
      </c>
      <c r="O218" s="135">
        <f t="shared" si="12"/>
      </c>
      <c r="P218" s="136">
        <v>0</v>
      </c>
      <c r="Q218" s="136">
        <v>0</v>
      </c>
      <c r="R218" s="136">
        <v>0</v>
      </c>
      <c r="S218" s="132">
        <v>0</v>
      </c>
      <c r="T218" s="137">
        <v>21</v>
      </c>
      <c r="U218" s="138">
        <f t="shared" si="13"/>
        <v>0</v>
      </c>
      <c r="V218" s="139"/>
    </row>
    <row r="219" spans="1:22" ht="12.75" outlineLevel="1">
      <c r="A219" s="3"/>
      <c r="B219" s="106"/>
      <c r="C219" s="75" t="s">
        <v>64</v>
      </c>
      <c r="D219" s="76" t="s">
        <v>12</v>
      </c>
      <c r="E219" s="77"/>
      <c r="F219" s="77" t="s">
        <v>85</v>
      </c>
      <c r="G219" s="78" t="s">
        <v>539</v>
      </c>
      <c r="H219" s="77"/>
      <c r="I219" s="76"/>
      <c r="J219" s="77"/>
      <c r="K219" s="107">
        <f>SUBTOTAL(9,K220:K232)</f>
        <v>0</v>
      </c>
      <c r="L219" s="80">
        <f>SUBTOTAL(9,L220:L232)</f>
        <v>0</v>
      </c>
      <c r="M219" s="80">
        <f>SUBTOTAL(9,M220:M232)</f>
        <v>0</v>
      </c>
      <c r="N219" s="80">
        <f>SUBTOTAL(9,N220:N232)</f>
        <v>0</v>
      </c>
      <c r="O219" s="80">
        <f>SUBTOTAL(9,O220:O232)</f>
        <v>0</v>
      </c>
      <c r="P219" s="81">
        <f>SUMPRODUCT(P220:P232,$H220:$H232)</f>
        <v>0.015498584800000575</v>
      </c>
      <c r="Q219" s="81">
        <f>SUMPRODUCT(Q220:Q232,$H220:$H232)</f>
        <v>0</v>
      </c>
      <c r="R219" s="81">
        <f>SUMPRODUCT(R220:R232,$H220:$H232)</f>
        <v>8.125999999998982</v>
      </c>
      <c r="S219" s="80">
        <f>SUMPRODUCT(S220:S232,$H220:$H232)</f>
        <v>1052.5849999998734</v>
      </c>
      <c r="T219" s="108">
        <f>SUMPRODUCT(T220:T232,$K220:$K232)/100</f>
        <v>0</v>
      </c>
      <c r="U219" s="108">
        <f>K219+T219</f>
        <v>0</v>
      </c>
      <c r="V219" s="105"/>
    </row>
    <row r="220" spans="1:22" ht="12.75" outlineLevel="2">
      <c r="A220" s="3"/>
      <c r="B220" s="116"/>
      <c r="C220" s="117"/>
      <c r="D220" s="118"/>
      <c r="E220" s="119" t="s">
        <v>567</v>
      </c>
      <c r="F220" s="120"/>
      <c r="G220" s="121"/>
      <c r="H220" s="120"/>
      <c r="I220" s="118"/>
      <c r="J220" s="120"/>
      <c r="K220" s="122"/>
      <c r="L220" s="123"/>
      <c r="M220" s="123"/>
      <c r="N220" s="123"/>
      <c r="O220" s="123"/>
      <c r="P220" s="124"/>
      <c r="Q220" s="124"/>
      <c r="R220" s="124"/>
      <c r="S220" s="124"/>
      <c r="T220" s="125"/>
      <c r="U220" s="125"/>
      <c r="V220" s="105"/>
    </row>
    <row r="221" spans="1:22" ht="12.75" outlineLevel="2">
      <c r="A221" s="3"/>
      <c r="B221" s="105"/>
      <c r="C221" s="105"/>
      <c r="D221" s="126" t="s">
        <v>13</v>
      </c>
      <c r="E221" s="127">
        <v>1</v>
      </c>
      <c r="F221" s="128" t="s">
        <v>302</v>
      </c>
      <c r="G221" s="129" t="s">
        <v>630</v>
      </c>
      <c r="H221" s="130">
        <v>4</v>
      </c>
      <c r="I221" s="131" t="s">
        <v>16</v>
      </c>
      <c r="J221" s="132"/>
      <c r="K221" s="133">
        <f>H221*J221</f>
        <v>0</v>
      </c>
      <c r="L221" s="134">
        <f>IF(D221="S",K221,"")</f>
      </c>
      <c r="M221" s="135">
        <f>IF(OR(D221="P",D221="U"),K221,"")</f>
        <v>0</v>
      </c>
      <c r="N221" s="135">
        <f>IF(D221="H",K221,"")</f>
      </c>
      <c r="O221" s="135">
        <f>IF(D221="V",K221,"")</f>
      </c>
      <c r="P221" s="136">
        <v>0.0015836050000001042</v>
      </c>
      <c r="Q221" s="136">
        <v>0</v>
      </c>
      <c r="R221" s="136">
        <v>0.25099999999986267</v>
      </c>
      <c r="S221" s="132">
        <v>28.337999999984685</v>
      </c>
      <c r="T221" s="137">
        <v>21</v>
      </c>
      <c r="U221" s="138">
        <f>K221*(T221+100)/100</f>
        <v>0</v>
      </c>
      <c r="V221" s="139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162</v>
      </c>
      <c r="H222" s="141">
        <v>4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ht="25.5" outlineLevel="2">
      <c r="A223" s="3"/>
      <c r="B223" s="105"/>
      <c r="C223" s="105"/>
      <c r="D223" s="126" t="s">
        <v>13</v>
      </c>
      <c r="E223" s="127">
        <v>2</v>
      </c>
      <c r="F223" s="128" t="s">
        <v>309</v>
      </c>
      <c r="G223" s="129" t="s">
        <v>726</v>
      </c>
      <c r="H223" s="130">
        <v>1</v>
      </c>
      <c r="I223" s="131" t="s">
        <v>88</v>
      </c>
      <c r="J223" s="132"/>
      <c r="K223" s="133">
        <f aca="true" t="shared" si="14" ref="K223:K232">H223*J223</f>
        <v>0</v>
      </c>
      <c r="L223" s="134">
        <f aca="true" t="shared" si="15" ref="L223:L232">IF(D223="S",K223,"")</f>
      </c>
      <c r="M223" s="135">
        <f aca="true" t="shared" si="16" ref="M223:M232">IF(OR(D223="P",D223="U"),K223,"")</f>
        <v>0</v>
      </c>
      <c r="N223" s="135">
        <f aca="true" t="shared" si="17" ref="N223:N232">IF(D223="H",K223,"")</f>
      </c>
      <c r="O223" s="135">
        <f aca="true" t="shared" si="18" ref="O223:O232">IF(D223="V",K223,"")</f>
      </c>
      <c r="P223" s="136">
        <v>0.00039</v>
      </c>
      <c r="Q223" s="136">
        <v>0</v>
      </c>
      <c r="R223" s="136">
        <v>0.16599999999993997</v>
      </c>
      <c r="S223" s="132">
        <v>20.119199999992727</v>
      </c>
      <c r="T223" s="137">
        <v>21</v>
      </c>
      <c r="U223" s="138">
        <f aca="true" t="shared" si="19" ref="U223:U232">K223*(T223+100)/100</f>
        <v>0</v>
      </c>
      <c r="V223" s="139"/>
    </row>
    <row r="224" spans="1:22" ht="12.75" outlineLevel="2">
      <c r="A224" s="3"/>
      <c r="B224" s="105"/>
      <c r="C224" s="105"/>
      <c r="D224" s="126" t="s">
        <v>13</v>
      </c>
      <c r="E224" s="127">
        <v>3</v>
      </c>
      <c r="F224" s="128" t="s">
        <v>304</v>
      </c>
      <c r="G224" s="129" t="s">
        <v>626</v>
      </c>
      <c r="H224" s="130">
        <v>1</v>
      </c>
      <c r="I224" s="131" t="s">
        <v>88</v>
      </c>
      <c r="J224" s="132"/>
      <c r="K224" s="133">
        <f t="shared" si="14"/>
        <v>0</v>
      </c>
      <c r="L224" s="134">
        <f t="shared" si="15"/>
      </c>
      <c r="M224" s="135">
        <f t="shared" si="16"/>
        <v>0</v>
      </c>
      <c r="N224" s="135">
        <f t="shared" si="17"/>
      </c>
      <c r="O224" s="135">
        <f t="shared" si="18"/>
      </c>
      <c r="P224" s="136">
        <v>0</v>
      </c>
      <c r="Q224" s="136">
        <v>0</v>
      </c>
      <c r="R224" s="136">
        <v>0.06399999999999295</v>
      </c>
      <c r="S224" s="132">
        <v>8.581499999999119</v>
      </c>
      <c r="T224" s="137">
        <v>21</v>
      </c>
      <c r="U224" s="138">
        <f t="shared" si="19"/>
        <v>0</v>
      </c>
      <c r="V224" s="139"/>
    </row>
    <row r="225" spans="1:22" ht="12.75" outlineLevel="2">
      <c r="A225" s="3"/>
      <c r="B225" s="105"/>
      <c r="C225" s="105"/>
      <c r="D225" s="126" t="s">
        <v>13</v>
      </c>
      <c r="E225" s="127">
        <v>4</v>
      </c>
      <c r="F225" s="128" t="s">
        <v>305</v>
      </c>
      <c r="G225" s="129" t="s">
        <v>621</v>
      </c>
      <c r="H225" s="130">
        <v>10</v>
      </c>
      <c r="I225" s="131" t="s">
        <v>16</v>
      </c>
      <c r="J225" s="132"/>
      <c r="K225" s="133">
        <f t="shared" si="14"/>
        <v>0</v>
      </c>
      <c r="L225" s="134">
        <f t="shared" si="15"/>
      </c>
      <c r="M225" s="135">
        <f t="shared" si="16"/>
        <v>0</v>
      </c>
      <c r="N225" s="135">
        <f t="shared" si="17"/>
      </c>
      <c r="O225" s="135">
        <f t="shared" si="18"/>
      </c>
      <c r="P225" s="136">
        <v>0</v>
      </c>
      <c r="Q225" s="136">
        <v>0</v>
      </c>
      <c r="R225" s="136">
        <v>0.06200000000001182</v>
      </c>
      <c r="S225" s="132">
        <v>7.514400000001434</v>
      </c>
      <c r="T225" s="137">
        <v>21</v>
      </c>
      <c r="U225" s="138">
        <f t="shared" si="19"/>
        <v>0</v>
      </c>
      <c r="V225" s="139"/>
    </row>
    <row r="226" spans="1:22" ht="12.75" outlineLevel="2">
      <c r="A226" s="3"/>
      <c r="B226" s="105"/>
      <c r="C226" s="105"/>
      <c r="D226" s="126" t="s">
        <v>13</v>
      </c>
      <c r="E226" s="127">
        <v>5</v>
      </c>
      <c r="F226" s="128" t="s">
        <v>306</v>
      </c>
      <c r="G226" s="129" t="s">
        <v>596</v>
      </c>
      <c r="H226" s="130">
        <v>10</v>
      </c>
      <c r="I226" s="131" t="s">
        <v>88</v>
      </c>
      <c r="J226" s="132"/>
      <c r="K226" s="133">
        <f t="shared" si="14"/>
        <v>0</v>
      </c>
      <c r="L226" s="134">
        <f t="shared" si="15"/>
      </c>
      <c r="M226" s="135">
        <f t="shared" si="16"/>
        <v>0</v>
      </c>
      <c r="N226" s="135">
        <f t="shared" si="17"/>
      </c>
      <c r="O226" s="135">
        <f t="shared" si="18"/>
      </c>
      <c r="P226" s="136">
        <v>0</v>
      </c>
      <c r="Q226" s="136">
        <v>0</v>
      </c>
      <c r="R226" s="136">
        <v>0.4819999999999709</v>
      </c>
      <c r="S226" s="132">
        <v>64.68069999999584</v>
      </c>
      <c r="T226" s="137">
        <v>21</v>
      </c>
      <c r="U226" s="138">
        <f t="shared" si="19"/>
        <v>0</v>
      </c>
      <c r="V226" s="139"/>
    </row>
    <row r="227" spans="1:22" ht="12.75" outlineLevel="2">
      <c r="A227" s="3"/>
      <c r="B227" s="105"/>
      <c r="C227" s="105"/>
      <c r="D227" s="126" t="s">
        <v>13</v>
      </c>
      <c r="E227" s="127">
        <v>6</v>
      </c>
      <c r="F227" s="128" t="s">
        <v>303</v>
      </c>
      <c r="G227" s="129" t="s">
        <v>606</v>
      </c>
      <c r="H227" s="130">
        <v>1</v>
      </c>
      <c r="I227" s="131" t="s">
        <v>88</v>
      </c>
      <c r="J227" s="132"/>
      <c r="K227" s="133">
        <f t="shared" si="14"/>
        <v>0</v>
      </c>
      <c r="L227" s="134">
        <f t="shared" si="15"/>
      </c>
      <c r="M227" s="135">
        <f t="shared" si="16"/>
        <v>0</v>
      </c>
      <c r="N227" s="135">
        <f t="shared" si="17"/>
      </c>
      <c r="O227" s="135">
        <f t="shared" si="18"/>
      </c>
      <c r="P227" s="136">
        <v>0.00021983000000001137</v>
      </c>
      <c r="Q227" s="136">
        <v>0</v>
      </c>
      <c r="R227" s="136">
        <v>0.42399999999997817</v>
      </c>
      <c r="S227" s="132">
        <v>56.88269999999598</v>
      </c>
      <c r="T227" s="137">
        <v>21</v>
      </c>
      <c r="U227" s="138">
        <f t="shared" si="19"/>
        <v>0</v>
      </c>
      <c r="V227" s="139"/>
    </row>
    <row r="228" spans="1:22" ht="12.75" outlineLevel="2">
      <c r="A228" s="3"/>
      <c r="B228" s="105"/>
      <c r="C228" s="105"/>
      <c r="D228" s="126" t="s">
        <v>13</v>
      </c>
      <c r="E228" s="127">
        <v>7</v>
      </c>
      <c r="F228" s="128" t="s">
        <v>301</v>
      </c>
      <c r="G228" s="129" t="s">
        <v>561</v>
      </c>
      <c r="H228" s="130">
        <v>2.5</v>
      </c>
      <c r="I228" s="131" t="s">
        <v>16</v>
      </c>
      <c r="J228" s="132"/>
      <c r="K228" s="133">
        <f t="shared" si="14"/>
        <v>0</v>
      </c>
      <c r="L228" s="134">
        <f t="shared" si="15"/>
      </c>
      <c r="M228" s="135">
        <f t="shared" si="16"/>
        <v>0</v>
      </c>
      <c r="N228" s="135">
        <f t="shared" si="17"/>
      </c>
      <c r="O228" s="135">
        <f t="shared" si="18"/>
      </c>
      <c r="P228" s="136">
        <v>0.0030091600000000506</v>
      </c>
      <c r="Q228" s="136">
        <v>0</v>
      </c>
      <c r="R228" s="136">
        <v>0.2899999999999636</v>
      </c>
      <c r="S228" s="132">
        <v>37.989999999995234</v>
      </c>
      <c r="T228" s="137">
        <v>21</v>
      </c>
      <c r="U228" s="138">
        <f t="shared" si="19"/>
        <v>0</v>
      </c>
      <c r="V228" s="139"/>
    </row>
    <row r="229" spans="1:22" ht="12.75" outlineLevel="2">
      <c r="A229" s="3"/>
      <c r="B229" s="105"/>
      <c r="C229" s="105"/>
      <c r="D229" s="126" t="s">
        <v>13</v>
      </c>
      <c r="E229" s="127">
        <v>8</v>
      </c>
      <c r="F229" s="128" t="s">
        <v>307</v>
      </c>
      <c r="G229" s="129" t="s">
        <v>683</v>
      </c>
      <c r="H229" s="130">
        <v>1</v>
      </c>
      <c r="I229" s="131" t="s">
        <v>88</v>
      </c>
      <c r="J229" s="132"/>
      <c r="K229" s="133">
        <f t="shared" si="14"/>
        <v>0</v>
      </c>
      <c r="L229" s="134">
        <f t="shared" si="15"/>
      </c>
      <c r="M229" s="135">
        <f t="shared" si="16"/>
        <v>0</v>
      </c>
      <c r="N229" s="135">
        <f t="shared" si="17"/>
      </c>
      <c r="O229" s="135">
        <f t="shared" si="18"/>
      </c>
      <c r="P229" s="136">
        <v>7E-05</v>
      </c>
      <c r="Q229" s="136">
        <v>0</v>
      </c>
      <c r="R229" s="136">
        <v>0.15799999999990177</v>
      </c>
      <c r="S229" s="132">
        <v>19.149599999988094</v>
      </c>
      <c r="T229" s="137">
        <v>21</v>
      </c>
      <c r="U229" s="138">
        <f t="shared" si="19"/>
        <v>0</v>
      </c>
      <c r="V229" s="139"/>
    </row>
    <row r="230" spans="1:22" ht="12.75" outlineLevel="2">
      <c r="A230" s="3"/>
      <c r="B230" s="105"/>
      <c r="C230" s="105"/>
      <c r="D230" s="126" t="s">
        <v>13</v>
      </c>
      <c r="E230" s="127">
        <v>9</v>
      </c>
      <c r="F230" s="128" t="s">
        <v>310</v>
      </c>
      <c r="G230" s="129" t="s">
        <v>693</v>
      </c>
      <c r="H230" s="130">
        <v>1</v>
      </c>
      <c r="I230" s="131" t="s">
        <v>16</v>
      </c>
      <c r="J230" s="132"/>
      <c r="K230" s="133">
        <f t="shared" si="14"/>
        <v>0</v>
      </c>
      <c r="L230" s="134">
        <f t="shared" si="15"/>
      </c>
      <c r="M230" s="135">
        <f t="shared" si="16"/>
        <v>0</v>
      </c>
      <c r="N230" s="135">
        <f t="shared" si="17"/>
      </c>
      <c r="O230" s="135">
        <f t="shared" si="18"/>
      </c>
      <c r="P230" s="136">
        <v>0.0004807174000000116</v>
      </c>
      <c r="Q230" s="136">
        <v>0</v>
      </c>
      <c r="R230" s="136">
        <v>0.1449999999999818</v>
      </c>
      <c r="S230" s="132">
        <v>17.573999999997795</v>
      </c>
      <c r="T230" s="137">
        <v>21</v>
      </c>
      <c r="U230" s="138">
        <f t="shared" si="19"/>
        <v>0</v>
      </c>
      <c r="V230" s="139"/>
    </row>
    <row r="231" spans="1:22" ht="12.75" outlineLevel="2">
      <c r="A231" s="3"/>
      <c r="B231" s="105"/>
      <c r="C231" s="105"/>
      <c r="D231" s="126" t="s">
        <v>13</v>
      </c>
      <c r="E231" s="127">
        <v>10</v>
      </c>
      <c r="F231" s="128" t="s">
        <v>308</v>
      </c>
      <c r="G231" s="129" t="s">
        <v>580</v>
      </c>
      <c r="H231" s="130">
        <v>1</v>
      </c>
      <c r="I231" s="131" t="s">
        <v>88</v>
      </c>
      <c r="J231" s="132"/>
      <c r="K231" s="133">
        <f t="shared" si="14"/>
        <v>0</v>
      </c>
      <c r="L231" s="134">
        <f t="shared" si="15"/>
      </c>
      <c r="M231" s="135">
        <f t="shared" si="16"/>
        <v>0</v>
      </c>
      <c r="N231" s="135">
        <f t="shared" si="17"/>
      </c>
      <c r="O231" s="135">
        <f t="shared" si="18"/>
      </c>
      <c r="P231" s="136">
        <v>0.0004807174000000116</v>
      </c>
      <c r="Q231" s="136">
        <v>0</v>
      </c>
      <c r="R231" s="136">
        <v>0</v>
      </c>
      <c r="S231" s="132">
        <v>0</v>
      </c>
      <c r="T231" s="137">
        <v>21</v>
      </c>
      <c r="U231" s="138">
        <f t="shared" si="19"/>
        <v>0</v>
      </c>
      <c r="V231" s="139"/>
    </row>
    <row r="232" spans="1:22" ht="12.75" outlineLevel="2">
      <c r="A232" s="3"/>
      <c r="B232" s="105"/>
      <c r="C232" s="105"/>
      <c r="D232" s="126" t="s">
        <v>15</v>
      </c>
      <c r="E232" s="127">
        <v>11</v>
      </c>
      <c r="F232" s="128" t="s">
        <v>409</v>
      </c>
      <c r="G232" s="129" t="s">
        <v>647</v>
      </c>
      <c r="H232" s="130"/>
      <c r="I232" s="131" t="s">
        <v>0</v>
      </c>
      <c r="J232" s="132"/>
      <c r="K232" s="133">
        <f t="shared" si="14"/>
        <v>0</v>
      </c>
      <c r="L232" s="134">
        <f t="shared" si="15"/>
      </c>
      <c r="M232" s="135">
        <f t="shared" si="16"/>
        <v>0</v>
      </c>
      <c r="N232" s="135">
        <f t="shared" si="17"/>
      </c>
      <c r="O232" s="135">
        <f t="shared" si="18"/>
      </c>
      <c r="P232" s="136">
        <v>0</v>
      </c>
      <c r="Q232" s="136">
        <v>0</v>
      </c>
      <c r="R232" s="136">
        <v>0</v>
      </c>
      <c r="S232" s="132">
        <v>0</v>
      </c>
      <c r="T232" s="137">
        <v>21</v>
      </c>
      <c r="U232" s="138">
        <f t="shared" si="19"/>
        <v>0</v>
      </c>
      <c r="V232" s="139"/>
    </row>
    <row r="233" spans="1:22" ht="12.75" outlineLevel="1">
      <c r="A233" s="3"/>
      <c r="B233" s="106"/>
      <c r="C233" s="75" t="s">
        <v>65</v>
      </c>
      <c r="D233" s="76" t="s">
        <v>12</v>
      </c>
      <c r="E233" s="77"/>
      <c r="F233" s="77" t="s">
        <v>85</v>
      </c>
      <c r="G233" s="78" t="s">
        <v>467</v>
      </c>
      <c r="H233" s="77"/>
      <c r="I233" s="76"/>
      <c r="J233" s="77"/>
      <c r="K233" s="107">
        <f>SUBTOTAL(9,K234:K241)</f>
        <v>0</v>
      </c>
      <c r="L233" s="80">
        <f>SUBTOTAL(9,L234:L241)</f>
        <v>0</v>
      </c>
      <c r="M233" s="80">
        <f>SUBTOTAL(9,M234:M241)</f>
        <v>0</v>
      </c>
      <c r="N233" s="80">
        <f>SUBTOTAL(9,N234:N241)</f>
        <v>0</v>
      </c>
      <c r="O233" s="80">
        <f>SUBTOTAL(9,O234:O241)</f>
        <v>0</v>
      </c>
      <c r="P233" s="81">
        <f>SUMPRODUCT(P234:P241,$H234:$H241)</f>
        <v>0.07102076500000043</v>
      </c>
      <c r="Q233" s="81">
        <f>SUMPRODUCT(Q234:Q241,$H234:$H241)</f>
        <v>0</v>
      </c>
      <c r="R233" s="81">
        <f>SUMPRODUCT(R234:R241,$H234:$H241)</f>
        <v>4.095738500505272</v>
      </c>
      <c r="S233" s="80">
        <f>SUMPRODUCT(S234:S241,$H234:$H241)</f>
        <v>492.27712169189795</v>
      </c>
      <c r="T233" s="108">
        <f>SUMPRODUCT(T234:T241,$K234:$K241)/100</f>
        <v>0</v>
      </c>
      <c r="U233" s="108">
        <f>K233+T233</f>
        <v>0</v>
      </c>
      <c r="V233" s="105"/>
    </row>
    <row r="234" spans="1:22" ht="12.75" outlineLevel="2">
      <c r="A234" s="3"/>
      <c r="B234" s="116"/>
      <c r="C234" s="117"/>
      <c r="D234" s="118"/>
      <c r="E234" s="119" t="s">
        <v>567</v>
      </c>
      <c r="F234" s="120"/>
      <c r="G234" s="121"/>
      <c r="H234" s="120"/>
      <c r="I234" s="118"/>
      <c r="J234" s="120"/>
      <c r="K234" s="122"/>
      <c r="L234" s="123"/>
      <c r="M234" s="123"/>
      <c r="N234" s="123"/>
      <c r="O234" s="123"/>
      <c r="P234" s="124"/>
      <c r="Q234" s="124"/>
      <c r="R234" s="124"/>
      <c r="S234" s="124"/>
      <c r="T234" s="125"/>
      <c r="U234" s="125"/>
      <c r="V234" s="105"/>
    </row>
    <row r="235" spans="1:22" ht="25.5" outlineLevel="2">
      <c r="A235" s="3"/>
      <c r="B235" s="105"/>
      <c r="C235" s="105"/>
      <c r="D235" s="126" t="s">
        <v>13</v>
      </c>
      <c r="E235" s="127">
        <v>1</v>
      </c>
      <c r="F235" s="128" t="s">
        <v>312</v>
      </c>
      <c r="G235" s="129" t="s">
        <v>721</v>
      </c>
      <c r="H235" s="130">
        <v>1</v>
      </c>
      <c r="I235" s="131" t="s">
        <v>144</v>
      </c>
      <c r="J235" s="132"/>
      <c r="K235" s="133">
        <f aca="true" t="shared" si="20" ref="K235:K241">H235*J235</f>
        <v>0</v>
      </c>
      <c r="L235" s="134">
        <f aca="true" t="shared" si="21" ref="L235:L241">IF(D235="S",K235,"")</f>
      </c>
      <c r="M235" s="135">
        <f aca="true" t="shared" si="22" ref="M235:M241">IF(OR(D235="P",D235="U"),K235,"")</f>
        <v>0</v>
      </c>
      <c r="N235" s="135">
        <f aca="true" t="shared" si="23" ref="N235:N241">IF(D235="H",K235,"")</f>
      </c>
      <c r="O235" s="135">
        <f aca="true" t="shared" si="24" ref="O235:O241">IF(D235="V",K235,"")</f>
      </c>
      <c r="P235" s="136">
        <v>0.028190115000000314</v>
      </c>
      <c r="Q235" s="136">
        <v>0</v>
      </c>
      <c r="R235" s="136">
        <v>1.2000000000007276</v>
      </c>
      <c r="S235" s="132">
        <v>145.4400000000882</v>
      </c>
      <c r="T235" s="137">
        <v>21</v>
      </c>
      <c r="U235" s="138">
        <f aca="true" t="shared" si="25" ref="U235:U241">K235*(T235+100)/100</f>
        <v>0</v>
      </c>
      <c r="V235" s="139"/>
    </row>
    <row r="236" spans="1:22" ht="12.75" outlineLevel="2">
      <c r="A236" s="3"/>
      <c r="B236" s="105"/>
      <c r="C236" s="105"/>
      <c r="D236" s="126" t="s">
        <v>13</v>
      </c>
      <c r="E236" s="127">
        <v>2</v>
      </c>
      <c r="F236" s="128" t="s">
        <v>315</v>
      </c>
      <c r="G236" s="129" t="s">
        <v>641</v>
      </c>
      <c r="H236" s="130">
        <v>3</v>
      </c>
      <c r="I236" s="131" t="s">
        <v>144</v>
      </c>
      <c r="J236" s="132"/>
      <c r="K236" s="133">
        <f t="shared" si="20"/>
        <v>0</v>
      </c>
      <c r="L236" s="134">
        <f t="shared" si="21"/>
      </c>
      <c r="M236" s="135">
        <f t="shared" si="22"/>
        <v>0</v>
      </c>
      <c r="N236" s="135">
        <f t="shared" si="23"/>
      </c>
      <c r="O236" s="135">
        <f t="shared" si="24"/>
      </c>
      <c r="P236" s="136">
        <v>9.0100000000022E-05</v>
      </c>
      <c r="Q236" s="136">
        <v>0</v>
      </c>
      <c r="R236" s="136">
        <v>0.22700000000008913</v>
      </c>
      <c r="S236" s="132">
        <v>27.512400000010803</v>
      </c>
      <c r="T236" s="137">
        <v>21</v>
      </c>
      <c r="U236" s="138">
        <f t="shared" si="25"/>
        <v>0</v>
      </c>
      <c r="V236" s="139"/>
    </row>
    <row r="237" spans="1:22" ht="12.75" outlineLevel="2">
      <c r="A237" s="3"/>
      <c r="B237" s="105"/>
      <c r="C237" s="105"/>
      <c r="D237" s="126" t="s">
        <v>13</v>
      </c>
      <c r="E237" s="127">
        <v>3</v>
      </c>
      <c r="F237" s="128" t="s">
        <v>316</v>
      </c>
      <c r="G237" s="129" t="s">
        <v>574</v>
      </c>
      <c r="H237" s="130">
        <v>1</v>
      </c>
      <c r="I237" s="131" t="s">
        <v>144</v>
      </c>
      <c r="J237" s="132"/>
      <c r="K237" s="133">
        <f t="shared" si="20"/>
        <v>0</v>
      </c>
      <c r="L237" s="134">
        <f t="shared" si="21"/>
      </c>
      <c r="M237" s="135">
        <f t="shared" si="22"/>
        <v>0</v>
      </c>
      <c r="N237" s="135">
        <f t="shared" si="23"/>
      </c>
      <c r="O237" s="135">
        <f t="shared" si="24"/>
      </c>
      <c r="P237" s="136">
        <v>0.001840100000000022</v>
      </c>
      <c r="Q237" s="136">
        <v>0</v>
      </c>
      <c r="R237" s="136">
        <v>0.20000000000004547</v>
      </c>
      <c r="S237" s="132">
        <v>24.240000000005512</v>
      </c>
      <c r="T237" s="137">
        <v>21</v>
      </c>
      <c r="U237" s="138">
        <f t="shared" si="25"/>
        <v>0</v>
      </c>
      <c r="V237" s="139"/>
    </row>
    <row r="238" spans="1:22" ht="12.75" outlineLevel="2">
      <c r="A238" s="3"/>
      <c r="B238" s="105"/>
      <c r="C238" s="105"/>
      <c r="D238" s="126" t="s">
        <v>13</v>
      </c>
      <c r="E238" s="127">
        <v>4</v>
      </c>
      <c r="F238" s="128" t="s">
        <v>313</v>
      </c>
      <c r="G238" s="129" t="s">
        <v>680</v>
      </c>
      <c r="H238" s="130">
        <v>1</v>
      </c>
      <c r="I238" s="131" t="s">
        <v>144</v>
      </c>
      <c r="J238" s="132"/>
      <c r="K238" s="133">
        <f t="shared" si="20"/>
        <v>0</v>
      </c>
      <c r="L238" s="134">
        <f t="shared" si="21"/>
      </c>
      <c r="M238" s="135">
        <f t="shared" si="22"/>
        <v>0</v>
      </c>
      <c r="N238" s="135">
        <f t="shared" si="23"/>
      </c>
      <c r="O238" s="135">
        <f t="shared" si="24"/>
      </c>
      <c r="P238" s="136">
        <v>0.010660250000000036</v>
      </c>
      <c r="Q238" s="136">
        <v>0</v>
      </c>
      <c r="R238" s="136">
        <v>0.5069999999996071</v>
      </c>
      <c r="S238" s="132">
        <v>61.44839999995238</v>
      </c>
      <c r="T238" s="137">
        <v>21</v>
      </c>
      <c r="U238" s="138">
        <f t="shared" si="25"/>
        <v>0</v>
      </c>
      <c r="V238" s="139"/>
    </row>
    <row r="239" spans="1:22" ht="12.75" outlineLevel="2">
      <c r="A239" s="3"/>
      <c r="B239" s="105"/>
      <c r="C239" s="105"/>
      <c r="D239" s="126" t="s">
        <v>13</v>
      </c>
      <c r="E239" s="127">
        <v>5</v>
      </c>
      <c r="F239" s="128" t="s">
        <v>311</v>
      </c>
      <c r="G239" s="129" t="s">
        <v>575</v>
      </c>
      <c r="H239" s="130">
        <v>1</v>
      </c>
      <c r="I239" s="131" t="s">
        <v>144</v>
      </c>
      <c r="J239" s="132"/>
      <c r="K239" s="133">
        <f t="shared" si="20"/>
        <v>0</v>
      </c>
      <c r="L239" s="134">
        <f t="shared" si="21"/>
      </c>
      <c r="M239" s="135">
        <f t="shared" si="22"/>
        <v>0</v>
      </c>
      <c r="N239" s="135">
        <f t="shared" si="23"/>
      </c>
      <c r="O239" s="135">
        <f t="shared" si="24"/>
      </c>
      <c r="P239" s="136">
        <v>0.02876</v>
      </c>
      <c r="Q239" s="136">
        <v>0</v>
      </c>
      <c r="R239" s="136">
        <v>1.3999999999996362</v>
      </c>
      <c r="S239" s="132">
        <v>169.67999999995592</v>
      </c>
      <c r="T239" s="137">
        <v>21</v>
      </c>
      <c r="U239" s="138">
        <f t="shared" si="25"/>
        <v>0</v>
      </c>
      <c r="V239" s="139"/>
    </row>
    <row r="240" spans="1:22" ht="12.75" outlineLevel="2">
      <c r="A240" s="3"/>
      <c r="B240" s="105"/>
      <c r="C240" s="105"/>
      <c r="D240" s="126" t="s">
        <v>14</v>
      </c>
      <c r="E240" s="127">
        <v>6</v>
      </c>
      <c r="F240" s="128" t="s">
        <v>193</v>
      </c>
      <c r="G240" s="129" t="s">
        <v>506</v>
      </c>
      <c r="H240" s="130">
        <v>1</v>
      </c>
      <c r="I240" s="131" t="s">
        <v>88</v>
      </c>
      <c r="J240" s="132"/>
      <c r="K240" s="133">
        <f t="shared" si="20"/>
        <v>0</v>
      </c>
      <c r="L240" s="134">
        <f t="shared" si="21"/>
        <v>0</v>
      </c>
      <c r="M240" s="135">
        <f t="shared" si="22"/>
      </c>
      <c r="N240" s="135">
        <f t="shared" si="23"/>
      </c>
      <c r="O240" s="135">
        <f t="shared" si="24"/>
      </c>
      <c r="P240" s="136">
        <v>0.0013</v>
      </c>
      <c r="Q240" s="136">
        <v>0</v>
      </c>
      <c r="R240" s="136">
        <v>0</v>
      </c>
      <c r="S240" s="132">
        <v>0</v>
      </c>
      <c r="T240" s="137">
        <v>21</v>
      </c>
      <c r="U240" s="138">
        <f t="shared" si="25"/>
        <v>0</v>
      </c>
      <c r="V240" s="139"/>
    </row>
    <row r="241" spans="1:22" ht="12.75" outlineLevel="2">
      <c r="A241" s="3"/>
      <c r="B241" s="105"/>
      <c r="C241" s="105"/>
      <c r="D241" s="126" t="s">
        <v>15</v>
      </c>
      <c r="E241" s="127">
        <v>7</v>
      </c>
      <c r="F241" s="128" t="s">
        <v>410</v>
      </c>
      <c r="G241" s="129" t="s">
        <v>687</v>
      </c>
      <c r="H241" s="130">
        <v>0.07102076500000043</v>
      </c>
      <c r="I241" s="131" t="s">
        <v>17</v>
      </c>
      <c r="J241" s="132"/>
      <c r="K241" s="133">
        <f t="shared" si="20"/>
        <v>0</v>
      </c>
      <c r="L241" s="134">
        <f t="shared" si="21"/>
      </c>
      <c r="M241" s="135">
        <f t="shared" si="22"/>
        <v>0</v>
      </c>
      <c r="N241" s="135">
        <f t="shared" si="23"/>
      </c>
      <c r="O241" s="135">
        <f t="shared" si="24"/>
      </c>
      <c r="P241" s="136">
        <v>0</v>
      </c>
      <c r="Q241" s="136">
        <v>0</v>
      </c>
      <c r="R241" s="136">
        <v>1.5169999999998254</v>
      </c>
      <c r="S241" s="132">
        <v>125.75929999998553</v>
      </c>
      <c r="T241" s="137">
        <v>21</v>
      </c>
      <c r="U241" s="138">
        <f t="shared" si="25"/>
        <v>0</v>
      </c>
      <c r="V241" s="139"/>
    </row>
    <row r="242" spans="1:22" ht="12.75" outlineLevel="1">
      <c r="A242" s="3"/>
      <c r="B242" s="106"/>
      <c r="C242" s="75" t="s">
        <v>66</v>
      </c>
      <c r="D242" s="76" t="s">
        <v>12</v>
      </c>
      <c r="E242" s="77"/>
      <c r="F242" s="77" t="s">
        <v>85</v>
      </c>
      <c r="G242" s="78" t="s">
        <v>171</v>
      </c>
      <c r="H242" s="77"/>
      <c r="I242" s="76"/>
      <c r="J242" s="77"/>
      <c r="K242" s="107">
        <f>SUBTOTAL(9,K243:K254)</f>
        <v>0</v>
      </c>
      <c r="L242" s="80">
        <f>SUBTOTAL(9,L243:L254)</f>
        <v>0</v>
      </c>
      <c r="M242" s="80">
        <f>SUBTOTAL(9,M243:M254)</f>
        <v>0</v>
      </c>
      <c r="N242" s="80">
        <f>SUBTOTAL(9,N243:N254)</f>
        <v>0</v>
      </c>
      <c r="O242" s="80">
        <f>SUBTOTAL(9,O243:O254)</f>
        <v>0</v>
      </c>
      <c r="P242" s="81">
        <f>SUMPRODUCT(P243:P254,$H243:$H254)</f>
        <v>2.030537340000518</v>
      </c>
      <c r="Q242" s="81">
        <f>SUMPRODUCT(Q243:Q254,$H243:$H254)</f>
        <v>1.4493500000000001</v>
      </c>
      <c r="R242" s="81">
        <f>SUMPRODUCT(R243:R254,$H243:$H254)</f>
        <v>95.40290000001933</v>
      </c>
      <c r="S242" s="80">
        <f>SUMPRODUCT(S243:S254,$H243:$H254)</f>
        <v>11100.365520002204</v>
      </c>
      <c r="T242" s="108">
        <f>SUMPRODUCT(T243:T254,$K243:$K254)/100</f>
        <v>0</v>
      </c>
      <c r="U242" s="108">
        <f>K242+T242</f>
        <v>0</v>
      </c>
      <c r="V242" s="105"/>
    </row>
    <row r="243" spans="1:22" ht="12.75" outlineLevel="2">
      <c r="A243" s="3"/>
      <c r="B243" s="116"/>
      <c r="C243" s="117"/>
      <c r="D243" s="118"/>
      <c r="E243" s="119" t="s">
        <v>567</v>
      </c>
      <c r="F243" s="120"/>
      <c r="G243" s="121"/>
      <c r="H243" s="120"/>
      <c r="I243" s="118"/>
      <c r="J243" s="120"/>
      <c r="K243" s="122"/>
      <c r="L243" s="123"/>
      <c r="M243" s="123"/>
      <c r="N243" s="123"/>
      <c r="O243" s="123"/>
      <c r="P243" s="124"/>
      <c r="Q243" s="124"/>
      <c r="R243" s="124"/>
      <c r="S243" s="124"/>
      <c r="T243" s="125"/>
      <c r="U243" s="125"/>
      <c r="V243" s="105"/>
    </row>
    <row r="244" spans="1:22" ht="12.75" outlineLevel="2">
      <c r="A244" s="3"/>
      <c r="B244" s="105"/>
      <c r="C244" s="105"/>
      <c r="D244" s="126" t="s">
        <v>13</v>
      </c>
      <c r="E244" s="127">
        <v>1</v>
      </c>
      <c r="F244" s="128" t="s">
        <v>317</v>
      </c>
      <c r="G244" s="129" t="s">
        <v>663</v>
      </c>
      <c r="H244" s="130">
        <v>1</v>
      </c>
      <c r="I244" s="131" t="s">
        <v>88</v>
      </c>
      <c r="J244" s="132"/>
      <c r="K244" s="133">
        <f aca="true" t="shared" si="26" ref="K244:K254">H244*J244</f>
        <v>0</v>
      </c>
      <c r="L244" s="134">
        <f aca="true" t="shared" si="27" ref="L244:L254">IF(D244="S",K244,"")</f>
      </c>
      <c r="M244" s="135">
        <f aca="true" t="shared" si="28" ref="M244:M254">IF(OR(D244="P",D244="U"),K244,"")</f>
        <v>0</v>
      </c>
      <c r="N244" s="135">
        <f aca="true" t="shared" si="29" ref="N244:N254">IF(D244="H",K244,"")</f>
      </c>
      <c r="O244" s="135">
        <f aca="true" t="shared" si="30" ref="O244:O254">IF(D244="V",K244,"")</f>
      </c>
      <c r="P244" s="136">
        <v>4.1940000000010966E-05</v>
      </c>
      <c r="Q244" s="136">
        <v>0.06055</v>
      </c>
      <c r="R244" s="136">
        <v>0.32999999999992724</v>
      </c>
      <c r="S244" s="132">
        <v>39.995999999991184</v>
      </c>
      <c r="T244" s="137">
        <v>21</v>
      </c>
      <c r="U244" s="138">
        <f aca="true" t="shared" si="31" ref="U244:U254">K244*(T244+100)/100</f>
        <v>0</v>
      </c>
      <c r="V244" s="139"/>
    </row>
    <row r="245" spans="1:22" ht="12.75" outlineLevel="2">
      <c r="A245" s="3"/>
      <c r="B245" s="105"/>
      <c r="C245" s="105"/>
      <c r="D245" s="126" t="s">
        <v>13</v>
      </c>
      <c r="E245" s="127">
        <v>2</v>
      </c>
      <c r="F245" s="128" t="s">
        <v>321</v>
      </c>
      <c r="G245" s="129" t="s">
        <v>649</v>
      </c>
      <c r="H245" s="130">
        <v>1</v>
      </c>
      <c r="I245" s="131" t="s">
        <v>88</v>
      </c>
      <c r="J245" s="132"/>
      <c r="K245" s="133">
        <f t="shared" si="26"/>
        <v>0</v>
      </c>
      <c r="L245" s="134">
        <f t="shared" si="27"/>
      </c>
      <c r="M245" s="135">
        <f t="shared" si="28"/>
        <v>0</v>
      </c>
      <c r="N245" s="135">
        <f t="shared" si="29"/>
      </c>
      <c r="O245" s="135">
        <f t="shared" si="30"/>
      </c>
      <c r="P245" s="136">
        <v>0</v>
      </c>
      <c r="Q245" s="136">
        <v>0</v>
      </c>
      <c r="R245" s="136">
        <v>0.5299999999997453</v>
      </c>
      <c r="S245" s="132">
        <v>57.2399999999725</v>
      </c>
      <c r="T245" s="137">
        <v>21</v>
      </c>
      <c r="U245" s="138">
        <f t="shared" si="31"/>
        <v>0</v>
      </c>
      <c r="V245" s="139"/>
    </row>
    <row r="246" spans="1:22" ht="25.5" outlineLevel="2">
      <c r="A246" s="3"/>
      <c r="B246" s="105"/>
      <c r="C246" s="105"/>
      <c r="D246" s="126" t="s">
        <v>13</v>
      </c>
      <c r="E246" s="127">
        <v>3</v>
      </c>
      <c r="F246" s="128" t="s">
        <v>318</v>
      </c>
      <c r="G246" s="129" t="s">
        <v>732</v>
      </c>
      <c r="H246" s="130">
        <v>1</v>
      </c>
      <c r="I246" s="131" t="s">
        <v>144</v>
      </c>
      <c r="J246" s="132"/>
      <c r="K246" s="133">
        <f t="shared" si="26"/>
        <v>0</v>
      </c>
      <c r="L246" s="134">
        <f t="shared" si="27"/>
      </c>
      <c r="M246" s="135">
        <f t="shared" si="28"/>
        <v>0</v>
      </c>
      <c r="N246" s="135">
        <f t="shared" si="29"/>
      </c>
      <c r="O246" s="135">
        <f t="shared" si="30"/>
      </c>
      <c r="P246" s="136">
        <v>0.055</v>
      </c>
      <c r="Q246" s="136">
        <v>0</v>
      </c>
      <c r="R246" s="136">
        <v>3.855999999997948</v>
      </c>
      <c r="S246" s="132">
        <v>405.7991999997823</v>
      </c>
      <c r="T246" s="137">
        <v>21</v>
      </c>
      <c r="U246" s="138">
        <f t="shared" si="31"/>
        <v>0</v>
      </c>
      <c r="V246" s="139"/>
    </row>
    <row r="247" spans="1:22" ht="25.5" outlineLevel="2">
      <c r="A247" s="3"/>
      <c r="B247" s="105"/>
      <c r="C247" s="105"/>
      <c r="D247" s="126" t="s">
        <v>13</v>
      </c>
      <c r="E247" s="127">
        <v>4</v>
      </c>
      <c r="F247" s="128" t="s">
        <v>322</v>
      </c>
      <c r="G247" s="129" t="s">
        <v>759</v>
      </c>
      <c r="H247" s="130">
        <v>1</v>
      </c>
      <c r="I247" s="131" t="s">
        <v>144</v>
      </c>
      <c r="J247" s="132"/>
      <c r="K247" s="133">
        <f t="shared" si="26"/>
        <v>0</v>
      </c>
      <c r="L247" s="134">
        <f t="shared" si="27"/>
      </c>
      <c r="M247" s="135">
        <f t="shared" si="28"/>
        <v>0</v>
      </c>
      <c r="N247" s="135">
        <f t="shared" si="29"/>
      </c>
      <c r="O247" s="135">
        <f t="shared" si="30"/>
      </c>
      <c r="P247" s="136">
        <v>0.00088</v>
      </c>
      <c r="Q247" s="136">
        <v>0</v>
      </c>
      <c r="R247" s="136">
        <v>1.1299999999991996</v>
      </c>
      <c r="S247" s="132">
        <v>136.955999999903</v>
      </c>
      <c r="T247" s="137">
        <v>21</v>
      </c>
      <c r="U247" s="138">
        <f t="shared" si="31"/>
        <v>0</v>
      </c>
      <c r="V247" s="139"/>
    </row>
    <row r="248" spans="1:22" ht="12.75" outlineLevel="2">
      <c r="A248" s="3"/>
      <c r="B248" s="105"/>
      <c r="C248" s="105"/>
      <c r="D248" s="126" t="s">
        <v>13</v>
      </c>
      <c r="E248" s="127">
        <v>5</v>
      </c>
      <c r="F248" s="128" t="s">
        <v>261</v>
      </c>
      <c r="G248" s="129" t="s">
        <v>594</v>
      </c>
      <c r="H248" s="130">
        <v>1</v>
      </c>
      <c r="I248" s="131" t="s">
        <v>88</v>
      </c>
      <c r="J248" s="132"/>
      <c r="K248" s="133">
        <f t="shared" si="26"/>
        <v>0</v>
      </c>
      <c r="L248" s="134">
        <f t="shared" si="27"/>
      </c>
      <c r="M248" s="135">
        <f t="shared" si="28"/>
        <v>0</v>
      </c>
      <c r="N248" s="135">
        <f t="shared" si="29"/>
      </c>
      <c r="O248" s="135">
        <f t="shared" si="30"/>
      </c>
      <c r="P248" s="136">
        <v>0</v>
      </c>
      <c r="Q248" s="136">
        <v>0</v>
      </c>
      <c r="R248" s="136">
        <v>0</v>
      </c>
      <c r="S248" s="132">
        <v>0</v>
      </c>
      <c r="T248" s="137">
        <v>21</v>
      </c>
      <c r="U248" s="138">
        <f t="shared" si="31"/>
        <v>0</v>
      </c>
      <c r="V248" s="139"/>
    </row>
    <row r="249" spans="1:22" ht="12.75" outlineLevel="2">
      <c r="A249" s="3"/>
      <c r="B249" s="105"/>
      <c r="C249" s="105"/>
      <c r="D249" s="126" t="s">
        <v>14</v>
      </c>
      <c r="E249" s="127">
        <v>6</v>
      </c>
      <c r="F249" s="128" t="s">
        <v>187</v>
      </c>
      <c r="G249" s="129" t="s">
        <v>546</v>
      </c>
      <c r="H249" s="130">
        <v>1</v>
      </c>
      <c r="I249" s="131" t="s">
        <v>82</v>
      </c>
      <c r="J249" s="132"/>
      <c r="K249" s="133">
        <f t="shared" si="26"/>
        <v>0</v>
      </c>
      <c r="L249" s="134">
        <f t="shared" si="27"/>
        <v>0</v>
      </c>
      <c r="M249" s="135">
        <f t="shared" si="28"/>
      </c>
      <c r="N249" s="135">
        <f t="shared" si="29"/>
      </c>
      <c r="O249" s="135">
        <f t="shared" si="30"/>
      </c>
      <c r="P249" s="136">
        <v>0</v>
      </c>
      <c r="Q249" s="136">
        <v>0</v>
      </c>
      <c r="R249" s="136">
        <v>0</v>
      </c>
      <c r="S249" s="132">
        <v>0</v>
      </c>
      <c r="T249" s="137">
        <v>21</v>
      </c>
      <c r="U249" s="138">
        <f t="shared" si="31"/>
        <v>0</v>
      </c>
      <c r="V249" s="139"/>
    </row>
    <row r="250" spans="1:22" ht="12.75" outlineLevel="2">
      <c r="A250" s="3"/>
      <c r="B250" s="105"/>
      <c r="C250" s="105"/>
      <c r="D250" s="126" t="s">
        <v>13</v>
      </c>
      <c r="E250" s="127">
        <v>7</v>
      </c>
      <c r="F250" s="128" t="s">
        <v>319</v>
      </c>
      <c r="G250" s="129" t="s">
        <v>501</v>
      </c>
      <c r="H250" s="130">
        <v>1</v>
      </c>
      <c r="I250" s="131" t="s">
        <v>144</v>
      </c>
      <c r="J250" s="132"/>
      <c r="K250" s="133">
        <f t="shared" si="26"/>
        <v>0</v>
      </c>
      <c r="L250" s="134">
        <f t="shared" si="27"/>
      </c>
      <c r="M250" s="135">
        <f t="shared" si="28"/>
        <v>0</v>
      </c>
      <c r="N250" s="135">
        <f t="shared" si="29"/>
      </c>
      <c r="O250" s="135">
        <f t="shared" si="30"/>
      </c>
      <c r="P250" s="136">
        <v>0</v>
      </c>
      <c r="Q250" s="136">
        <v>0</v>
      </c>
      <c r="R250" s="136">
        <v>0</v>
      </c>
      <c r="S250" s="132">
        <v>0</v>
      </c>
      <c r="T250" s="137">
        <v>21</v>
      </c>
      <c r="U250" s="138">
        <f t="shared" si="31"/>
        <v>0</v>
      </c>
      <c r="V250" s="139"/>
    </row>
    <row r="251" spans="1:22" ht="12.75" outlineLevel="2">
      <c r="A251" s="3"/>
      <c r="B251" s="105"/>
      <c r="C251" s="105"/>
      <c r="D251" s="126" t="s">
        <v>13</v>
      </c>
      <c r="E251" s="127">
        <v>8</v>
      </c>
      <c r="F251" s="128" t="s">
        <v>320</v>
      </c>
      <c r="G251" s="129" t="s">
        <v>582</v>
      </c>
      <c r="H251" s="130">
        <v>1.5</v>
      </c>
      <c r="I251" s="131" t="s">
        <v>16</v>
      </c>
      <c r="J251" s="132"/>
      <c r="K251" s="133">
        <f t="shared" si="26"/>
        <v>0</v>
      </c>
      <c r="L251" s="134">
        <f t="shared" si="27"/>
      </c>
      <c r="M251" s="135">
        <f t="shared" si="28"/>
        <v>0</v>
      </c>
      <c r="N251" s="135">
        <f t="shared" si="29"/>
      </c>
      <c r="O251" s="135">
        <f t="shared" si="30"/>
      </c>
      <c r="P251" s="136">
        <v>0.00039</v>
      </c>
      <c r="Q251" s="136">
        <v>0</v>
      </c>
      <c r="R251" s="136">
        <v>0.03100000000000591</v>
      </c>
      <c r="S251" s="132">
        <v>3.3480000000006385</v>
      </c>
      <c r="T251" s="137">
        <v>21</v>
      </c>
      <c r="U251" s="138">
        <f t="shared" si="31"/>
        <v>0</v>
      </c>
      <c r="V251" s="139"/>
    </row>
    <row r="252" spans="1:22" ht="25.5" outlineLevel="2">
      <c r="A252" s="3"/>
      <c r="B252" s="105"/>
      <c r="C252" s="105"/>
      <c r="D252" s="126" t="s">
        <v>13</v>
      </c>
      <c r="E252" s="127">
        <v>9</v>
      </c>
      <c r="F252" s="128" t="s">
        <v>376</v>
      </c>
      <c r="G252" s="129" t="s">
        <v>752</v>
      </c>
      <c r="H252" s="130">
        <v>16.8</v>
      </c>
      <c r="I252" s="131" t="s">
        <v>16</v>
      </c>
      <c r="J252" s="132"/>
      <c r="K252" s="133">
        <f t="shared" si="26"/>
        <v>0</v>
      </c>
      <c r="L252" s="134">
        <f t="shared" si="27"/>
      </c>
      <c r="M252" s="135">
        <f t="shared" si="28"/>
        <v>0</v>
      </c>
      <c r="N252" s="135">
        <f t="shared" si="29"/>
      </c>
      <c r="O252" s="135">
        <f t="shared" si="30"/>
      </c>
      <c r="P252" s="136">
        <v>0.0795980000000209</v>
      </c>
      <c r="Q252" s="136">
        <v>0.056</v>
      </c>
      <c r="R252" s="136">
        <v>5.328000000001339</v>
      </c>
      <c r="S252" s="132">
        <v>622.342400000152</v>
      </c>
      <c r="T252" s="137">
        <v>21</v>
      </c>
      <c r="U252" s="138">
        <f t="shared" si="31"/>
        <v>0</v>
      </c>
      <c r="V252" s="139"/>
    </row>
    <row r="253" spans="1:22" ht="25.5" outlineLevel="2">
      <c r="A253" s="3"/>
      <c r="B253" s="105"/>
      <c r="C253" s="105"/>
      <c r="D253" s="126" t="s">
        <v>13</v>
      </c>
      <c r="E253" s="127">
        <v>10</v>
      </c>
      <c r="F253" s="128" t="s">
        <v>375</v>
      </c>
      <c r="G253" s="129" t="s">
        <v>708</v>
      </c>
      <c r="H253" s="130">
        <v>8</v>
      </c>
      <c r="I253" s="131" t="s">
        <v>16</v>
      </c>
      <c r="J253" s="132"/>
      <c r="K253" s="133">
        <f t="shared" si="26"/>
        <v>0</v>
      </c>
      <c r="L253" s="134">
        <f t="shared" si="27"/>
      </c>
      <c r="M253" s="135">
        <f t="shared" si="28"/>
        <v>0</v>
      </c>
      <c r="N253" s="135">
        <f t="shared" si="29"/>
      </c>
      <c r="O253" s="135">
        <f t="shared" si="30"/>
      </c>
      <c r="P253" s="136">
        <v>0.0795980000000209</v>
      </c>
      <c r="Q253" s="136">
        <v>0.056</v>
      </c>
      <c r="R253" s="136">
        <v>0</v>
      </c>
      <c r="S253" s="132">
        <v>0</v>
      </c>
      <c r="T253" s="137">
        <v>21</v>
      </c>
      <c r="U253" s="138">
        <f t="shared" si="31"/>
        <v>0</v>
      </c>
      <c r="V253" s="139"/>
    </row>
    <row r="254" spans="1:22" ht="12.75" outlineLevel="2">
      <c r="A254" s="3"/>
      <c r="B254" s="105"/>
      <c r="C254" s="105"/>
      <c r="D254" s="126" t="s">
        <v>15</v>
      </c>
      <c r="E254" s="127">
        <v>11</v>
      </c>
      <c r="F254" s="128" t="s">
        <v>411</v>
      </c>
      <c r="G254" s="129" t="s">
        <v>609</v>
      </c>
      <c r="H254" s="130"/>
      <c r="I254" s="131" t="s">
        <v>0</v>
      </c>
      <c r="J254" s="132"/>
      <c r="K254" s="133">
        <f t="shared" si="26"/>
        <v>0</v>
      </c>
      <c r="L254" s="134">
        <f t="shared" si="27"/>
      </c>
      <c r="M254" s="135">
        <f t="shared" si="28"/>
        <v>0</v>
      </c>
      <c r="N254" s="135">
        <f t="shared" si="29"/>
      </c>
      <c r="O254" s="135">
        <f t="shared" si="30"/>
      </c>
      <c r="P254" s="136">
        <v>0</v>
      </c>
      <c r="Q254" s="136">
        <v>0</v>
      </c>
      <c r="R254" s="136">
        <v>0</v>
      </c>
      <c r="S254" s="132">
        <v>0</v>
      </c>
      <c r="T254" s="137">
        <v>21</v>
      </c>
      <c r="U254" s="138">
        <f t="shared" si="31"/>
        <v>0</v>
      </c>
      <c r="V254" s="139"/>
    </row>
    <row r="255" spans="1:22" ht="12.75" outlineLevel="1">
      <c r="A255" s="3"/>
      <c r="B255" s="106"/>
      <c r="C255" s="75" t="s">
        <v>67</v>
      </c>
      <c r="D255" s="76" t="s">
        <v>12</v>
      </c>
      <c r="E255" s="77"/>
      <c r="F255" s="77" t="s">
        <v>80</v>
      </c>
      <c r="G255" s="78" t="s">
        <v>471</v>
      </c>
      <c r="H255" s="77"/>
      <c r="I255" s="76"/>
      <c r="J255" s="77"/>
      <c r="K255" s="107">
        <f>SUBTOTAL(9,K256:K289)</f>
        <v>0</v>
      </c>
      <c r="L255" s="80">
        <f>SUBTOTAL(9,L256:L289)</f>
        <v>0</v>
      </c>
      <c r="M255" s="80">
        <f>SUBTOTAL(9,M256:M289)</f>
        <v>0</v>
      </c>
      <c r="N255" s="80">
        <f>SUBTOTAL(9,N256:N289)</f>
        <v>0</v>
      </c>
      <c r="O255" s="80">
        <f>SUBTOTAL(9,O256:O289)</f>
        <v>0</v>
      </c>
      <c r="P255" s="81">
        <f>SUMPRODUCT(P256:P289,$H256:$H289)</f>
        <v>0.03659458800000187</v>
      </c>
      <c r="Q255" s="81">
        <f>SUMPRODUCT(Q256:Q289,$H256:$H289)</f>
        <v>0.097128</v>
      </c>
      <c r="R255" s="81">
        <f>SUMPRODUCT(R256:R289,$H256:$H289)</f>
        <v>25.70779999999982</v>
      </c>
      <c r="S255" s="80">
        <f>SUMPRODUCT(S256:S289,$H256:$H289)</f>
        <v>2920.143119999975</v>
      </c>
      <c r="T255" s="108">
        <f>SUMPRODUCT(T256:T289,$K256:$K289)/100</f>
        <v>0</v>
      </c>
      <c r="U255" s="108">
        <f>K255+T255</f>
        <v>0</v>
      </c>
      <c r="V255" s="105"/>
    </row>
    <row r="256" spans="1:22" ht="12.75" outlineLevel="2">
      <c r="A256" s="3"/>
      <c r="B256" s="116"/>
      <c r="C256" s="117"/>
      <c r="D256" s="118"/>
      <c r="E256" s="119" t="s">
        <v>567</v>
      </c>
      <c r="F256" s="120"/>
      <c r="G256" s="121"/>
      <c r="H256" s="120"/>
      <c r="I256" s="118"/>
      <c r="J256" s="120"/>
      <c r="K256" s="122"/>
      <c r="L256" s="123"/>
      <c r="M256" s="123"/>
      <c r="N256" s="123"/>
      <c r="O256" s="123"/>
      <c r="P256" s="124"/>
      <c r="Q256" s="124"/>
      <c r="R256" s="124"/>
      <c r="S256" s="124"/>
      <c r="T256" s="125"/>
      <c r="U256" s="125"/>
      <c r="V256" s="105"/>
    </row>
    <row r="257" spans="1:22" ht="25.5" outlineLevel="2">
      <c r="A257" s="3"/>
      <c r="B257" s="105"/>
      <c r="C257" s="105"/>
      <c r="D257" s="126" t="s">
        <v>13</v>
      </c>
      <c r="E257" s="127">
        <v>1</v>
      </c>
      <c r="F257" s="128" t="s">
        <v>326</v>
      </c>
      <c r="G257" s="129" t="s">
        <v>737</v>
      </c>
      <c r="H257" s="130">
        <v>7</v>
      </c>
      <c r="I257" s="131" t="s">
        <v>88</v>
      </c>
      <c r="J257" s="132"/>
      <c r="K257" s="133">
        <f>H257*J257</f>
        <v>0</v>
      </c>
      <c r="L257" s="134">
        <f>IF(D257="S",K257,"")</f>
      </c>
      <c r="M257" s="135">
        <f>IF(OR(D257="P",D257="U"),K257,"")</f>
        <v>0</v>
      </c>
      <c r="N257" s="135">
        <f>IF(D257="H",K257,"")</f>
      </c>
      <c r="O257" s="135">
        <f>IF(D257="V",K257,"")</f>
      </c>
      <c r="P257" s="136">
        <v>0.0002775000000000163</v>
      </c>
      <c r="Q257" s="136">
        <v>0</v>
      </c>
      <c r="R257" s="136">
        <v>0.15000000000009095</v>
      </c>
      <c r="S257" s="132">
        <v>18.180000000011024</v>
      </c>
      <c r="T257" s="137">
        <v>21</v>
      </c>
      <c r="U257" s="138">
        <f>K257*(T257+100)/100</f>
        <v>0</v>
      </c>
      <c r="V257" s="139"/>
    </row>
    <row r="258" spans="1:22" ht="12.75" outlineLevel="2">
      <c r="A258" s="3"/>
      <c r="B258" s="105"/>
      <c r="C258" s="105"/>
      <c r="D258" s="126" t="s">
        <v>13</v>
      </c>
      <c r="E258" s="127">
        <v>2</v>
      </c>
      <c r="F258" s="128" t="s">
        <v>325</v>
      </c>
      <c r="G258" s="129" t="s">
        <v>682</v>
      </c>
      <c r="H258" s="130">
        <v>7</v>
      </c>
      <c r="I258" s="131" t="s">
        <v>88</v>
      </c>
      <c r="J258" s="132"/>
      <c r="K258" s="133">
        <f>H258*J258</f>
        <v>0</v>
      </c>
      <c r="L258" s="134">
        <f>IF(D258="S",K258,"")</f>
      </c>
      <c r="M258" s="135">
        <f>IF(OR(D258="P",D258="U"),K258,"")</f>
        <v>0</v>
      </c>
      <c r="N258" s="135">
        <f>IF(D258="H",K258,"")</f>
      </c>
      <c r="O258" s="135">
        <f>IF(D258="V",K258,"")</f>
      </c>
      <c r="P258" s="136">
        <v>0.00012</v>
      </c>
      <c r="Q258" s="136">
        <v>0</v>
      </c>
      <c r="R258" s="136">
        <v>0.03500000000002501</v>
      </c>
      <c r="S258" s="132">
        <v>4.242000000003031</v>
      </c>
      <c r="T258" s="137">
        <v>21</v>
      </c>
      <c r="U258" s="138">
        <f>K258*(T258+100)/100</f>
        <v>0</v>
      </c>
      <c r="V258" s="139"/>
    </row>
    <row r="259" spans="1:22" ht="12.75" outlineLevel="2">
      <c r="A259" s="3"/>
      <c r="B259" s="105"/>
      <c r="C259" s="105"/>
      <c r="D259" s="126" t="s">
        <v>13</v>
      </c>
      <c r="E259" s="127">
        <v>3</v>
      </c>
      <c r="F259" s="128" t="s">
        <v>291</v>
      </c>
      <c r="G259" s="129" t="s">
        <v>645</v>
      </c>
      <c r="H259" s="130">
        <v>45.6</v>
      </c>
      <c r="I259" s="131" t="s">
        <v>16</v>
      </c>
      <c r="J259" s="132"/>
      <c r="K259" s="133">
        <f>H259*J259</f>
        <v>0</v>
      </c>
      <c r="L259" s="134">
        <f>IF(D259="S",K259,"")</f>
      </c>
      <c r="M259" s="135">
        <f>IF(OR(D259="P",D259="U"),K259,"")</f>
        <v>0</v>
      </c>
      <c r="N259" s="135">
        <f>IF(D259="H",K259,"")</f>
      </c>
      <c r="O259" s="135">
        <f>IF(D259="V",K259,"")</f>
      </c>
      <c r="P259" s="136">
        <v>0</v>
      </c>
      <c r="Q259" s="136">
        <v>0.00213</v>
      </c>
      <c r="R259" s="136">
        <v>0.17300000000000182</v>
      </c>
      <c r="S259" s="132">
        <v>16.677200000000177</v>
      </c>
      <c r="T259" s="137">
        <v>21</v>
      </c>
      <c r="U259" s="138">
        <f>K259*(T259+100)/100</f>
        <v>0</v>
      </c>
      <c r="V259" s="139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469</v>
      </c>
      <c r="H260" s="141">
        <v>0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60</v>
      </c>
      <c r="H261" s="141">
        <v>12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58</v>
      </c>
      <c r="H262" s="141">
        <v>4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106</v>
      </c>
      <c r="H263" s="141">
        <v>3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117</v>
      </c>
      <c r="H264" s="141">
        <v>9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s="36" customFormat="1" ht="10.5" customHeight="1" outlineLevel="3">
      <c r="A265" s="35"/>
      <c r="B265" s="140"/>
      <c r="C265" s="140"/>
      <c r="D265" s="140"/>
      <c r="E265" s="140"/>
      <c r="F265" s="140"/>
      <c r="G265" s="140" t="s">
        <v>117</v>
      </c>
      <c r="H265" s="141">
        <v>9</v>
      </c>
      <c r="I265" s="142"/>
      <c r="J265" s="140"/>
      <c r="K265" s="140"/>
      <c r="L265" s="143"/>
      <c r="M265" s="143"/>
      <c r="N265" s="143"/>
      <c r="O265" s="143"/>
      <c r="P265" s="143"/>
      <c r="Q265" s="143"/>
      <c r="R265" s="143"/>
      <c r="S265" s="143"/>
      <c r="T265" s="144"/>
      <c r="U265" s="144"/>
      <c r="V265" s="140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459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110</v>
      </c>
      <c r="H267" s="141">
        <v>5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3</v>
      </c>
      <c r="H268" s="141">
        <v>2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57</v>
      </c>
      <c r="H269" s="141">
        <v>1.6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ht="12.75" outlineLevel="2">
      <c r="A270" s="3"/>
      <c r="B270" s="105"/>
      <c r="C270" s="105"/>
      <c r="D270" s="126" t="s">
        <v>13</v>
      </c>
      <c r="E270" s="127">
        <v>4</v>
      </c>
      <c r="F270" s="128" t="s">
        <v>293</v>
      </c>
      <c r="G270" s="129" t="s">
        <v>612</v>
      </c>
      <c r="H270" s="130">
        <v>56.6</v>
      </c>
      <c r="I270" s="131" t="s">
        <v>16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0.00048005500000002245</v>
      </c>
      <c r="Q270" s="136">
        <v>0</v>
      </c>
      <c r="R270" s="136">
        <v>0.24099999999998548</v>
      </c>
      <c r="S270" s="132">
        <v>29.209199999998237</v>
      </c>
      <c r="T270" s="137">
        <v>21</v>
      </c>
      <c r="U270" s="138">
        <f>K270*(T270+100)/100</f>
        <v>0</v>
      </c>
      <c r="V270" s="139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118</v>
      </c>
      <c r="H271" s="141">
        <v>11.4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117</v>
      </c>
      <c r="H272" s="141">
        <v>9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119</v>
      </c>
      <c r="H273" s="141">
        <v>12.4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100</v>
      </c>
      <c r="H274" s="141">
        <v>1.4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121</v>
      </c>
      <c r="H275" s="141">
        <v>13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112</v>
      </c>
      <c r="H276" s="141">
        <v>5.4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164</v>
      </c>
      <c r="H277" s="141">
        <v>4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12.75" outlineLevel="2">
      <c r="A278" s="3"/>
      <c r="B278" s="105"/>
      <c r="C278" s="105"/>
      <c r="D278" s="126" t="s">
        <v>13</v>
      </c>
      <c r="E278" s="127">
        <v>5</v>
      </c>
      <c r="F278" s="128" t="s">
        <v>294</v>
      </c>
      <c r="G278" s="129" t="s">
        <v>613</v>
      </c>
      <c r="H278" s="130">
        <v>9.4</v>
      </c>
      <c r="I278" s="131" t="s">
        <v>16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0.000668125000000031</v>
      </c>
      <c r="Q278" s="136">
        <v>0</v>
      </c>
      <c r="R278" s="136">
        <v>0.24099999999998545</v>
      </c>
      <c r="S278" s="132">
        <v>29.209199999998237</v>
      </c>
      <c r="T278" s="137">
        <v>21</v>
      </c>
      <c r="U278" s="138">
        <f>K278*(T278+100)/100</f>
        <v>0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106</v>
      </c>
      <c r="H279" s="141">
        <v>3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58</v>
      </c>
      <c r="H280" s="141">
        <v>4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s="36" customFormat="1" ht="10.5" customHeight="1" outlineLevel="3">
      <c r="A281" s="35"/>
      <c r="B281" s="140"/>
      <c r="C281" s="140"/>
      <c r="D281" s="140"/>
      <c r="E281" s="140"/>
      <c r="F281" s="140"/>
      <c r="G281" s="140" t="s">
        <v>104</v>
      </c>
      <c r="H281" s="141">
        <v>2.4</v>
      </c>
      <c r="I281" s="142"/>
      <c r="J281" s="140"/>
      <c r="K281" s="140"/>
      <c r="L281" s="143"/>
      <c r="M281" s="143"/>
      <c r="N281" s="143"/>
      <c r="O281" s="143"/>
      <c r="P281" s="143"/>
      <c r="Q281" s="143"/>
      <c r="R281" s="143"/>
      <c r="S281" s="143"/>
      <c r="T281" s="144"/>
      <c r="U281" s="144"/>
      <c r="V281" s="140"/>
    </row>
    <row r="282" spans="1:22" ht="12.75" outlineLevel="2">
      <c r="A282" s="3"/>
      <c r="B282" s="105"/>
      <c r="C282" s="105"/>
      <c r="D282" s="126" t="s">
        <v>13</v>
      </c>
      <c r="E282" s="127">
        <v>6</v>
      </c>
      <c r="F282" s="128" t="s">
        <v>323</v>
      </c>
      <c r="G282" s="129" t="s">
        <v>617</v>
      </c>
      <c r="H282" s="130">
        <v>2</v>
      </c>
      <c r="I282" s="131" t="s">
        <v>88</v>
      </c>
      <c r="J282" s="132"/>
      <c r="K282" s="133">
        <f aca="true" t="shared" si="32" ref="K282:K289">H282*J282</f>
        <v>0</v>
      </c>
      <c r="L282" s="134">
        <f aca="true" t="shared" si="33" ref="L282:L289">IF(D282="S",K282,"")</f>
      </c>
      <c r="M282" s="135">
        <f aca="true" t="shared" si="34" ref="M282:M289">IF(OR(D282="P",D282="U"),K282,"")</f>
        <v>0</v>
      </c>
      <c r="N282" s="135">
        <f aca="true" t="shared" si="35" ref="N282:N289">IF(D282="H",K282,"")</f>
      </c>
      <c r="O282" s="135">
        <f aca="true" t="shared" si="36" ref="O282:O289">IF(D282="V",K282,"")</f>
      </c>
      <c r="P282" s="136">
        <v>3.005000000001612E-05</v>
      </c>
      <c r="Q282" s="136">
        <v>0</v>
      </c>
      <c r="R282" s="136">
        <v>0.05099999999998772</v>
      </c>
      <c r="S282" s="132">
        <v>6.181199999998512</v>
      </c>
      <c r="T282" s="137">
        <v>21</v>
      </c>
      <c r="U282" s="138">
        <f aca="true" t="shared" si="37" ref="U282:U289">K282*(T282+100)/100</f>
        <v>0</v>
      </c>
      <c r="V282" s="139"/>
    </row>
    <row r="283" spans="1:22" ht="12.75" outlineLevel="2">
      <c r="A283" s="3"/>
      <c r="B283" s="105"/>
      <c r="C283" s="105"/>
      <c r="D283" s="126" t="s">
        <v>14</v>
      </c>
      <c r="E283" s="127">
        <v>7</v>
      </c>
      <c r="F283" s="128" t="s">
        <v>190</v>
      </c>
      <c r="G283" s="129" t="s">
        <v>496</v>
      </c>
      <c r="H283" s="130">
        <v>2</v>
      </c>
      <c r="I283" s="131" t="s">
        <v>82</v>
      </c>
      <c r="J283" s="132"/>
      <c r="K283" s="133">
        <f t="shared" si="32"/>
        <v>0</v>
      </c>
      <c r="L283" s="134">
        <f t="shared" si="33"/>
        <v>0</v>
      </c>
      <c r="M283" s="135">
        <f t="shared" si="34"/>
      </c>
      <c r="N283" s="135">
        <f t="shared" si="35"/>
      </c>
      <c r="O283" s="135">
        <f t="shared" si="36"/>
      </c>
      <c r="P283" s="136">
        <v>0</v>
      </c>
      <c r="Q283" s="136">
        <v>0</v>
      </c>
      <c r="R283" s="136">
        <v>0</v>
      </c>
      <c r="S283" s="132">
        <v>0</v>
      </c>
      <c r="T283" s="137">
        <v>21</v>
      </c>
      <c r="U283" s="138">
        <f t="shared" si="37"/>
        <v>0</v>
      </c>
      <c r="V283" s="139"/>
    </row>
    <row r="284" spans="1:22" ht="12.75" outlineLevel="2">
      <c r="A284" s="3"/>
      <c r="B284" s="105"/>
      <c r="C284" s="105"/>
      <c r="D284" s="126" t="s">
        <v>13</v>
      </c>
      <c r="E284" s="127">
        <v>8</v>
      </c>
      <c r="F284" s="128" t="s">
        <v>323</v>
      </c>
      <c r="G284" s="129" t="s">
        <v>617</v>
      </c>
      <c r="H284" s="130">
        <v>7</v>
      </c>
      <c r="I284" s="131" t="s">
        <v>88</v>
      </c>
      <c r="J284" s="132"/>
      <c r="K284" s="133">
        <f t="shared" si="32"/>
        <v>0</v>
      </c>
      <c r="L284" s="134">
        <f t="shared" si="33"/>
      </c>
      <c r="M284" s="135">
        <f t="shared" si="34"/>
        <v>0</v>
      </c>
      <c r="N284" s="135">
        <f t="shared" si="35"/>
      </c>
      <c r="O284" s="135">
        <f t="shared" si="36"/>
      </c>
      <c r="P284" s="136">
        <v>3.0050000000016116E-05</v>
      </c>
      <c r="Q284" s="136">
        <v>0</v>
      </c>
      <c r="R284" s="136">
        <v>0.05099999999998772</v>
      </c>
      <c r="S284" s="132">
        <v>6.181199999998512</v>
      </c>
      <c r="T284" s="137">
        <v>21</v>
      </c>
      <c r="U284" s="138">
        <f t="shared" si="37"/>
        <v>0</v>
      </c>
      <c r="V284" s="139"/>
    </row>
    <row r="285" spans="1:22" ht="12.75" outlineLevel="2">
      <c r="A285" s="3"/>
      <c r="B285" s="105"/>
      <c r="C285" s="105"/>
      <c r="D285" s="126" t="s">
        <v>14</v>
      </c>
      <c r="E285" s="127">
        <v>9</v>
      </c>
      <c r="F285" s="128" t="s">
        <v>189</v>
      </c>
      <c r="G285" s="129" t="s">
        <v>490</v>
      </c>
      <c r="H285" s="130">
        <v>7</v>
      </c>
      <c r="I285" s="131" t="s">
        <v>82</v>
      </c>
      <c r="J285" s="132"/>
      <c r="K285" s="133">
        <f t="shared" si="32"/>
        <v>0</v>
      </c>
      <c r="L285" s="134">
        <f t="shared" si="33"/>
        <v>0</v>
      </c>
      <c r="M285" s="135">
        <f t="shared" si="34"/>
      </c>
      <c r="N285" s="135">
        <f t="shared" si="35"/>
      </c>
      <c r="O285" s="135">
        <f t="shared" si="36"/>
      </c>
      <c r="P285" s="136">
        <v>0</v>
      </c>
      <c r="Q285" s="136">
        <v>0</v>
      </c>
      <c r="R285" s="136">
        <v>0</v>
      </c>
      <c r="S285" s="132">
        <v>0</v>
      </c>
      <c r="T285" s="137">
        <v>21</v>
      </c>
      <c r="U285" s="138">
        <f t="shared" si="37"/>
        <v>0</v>
      </c>
      <c r="V285" s="139"/>
    </row>
    <row r="286" spans="1:22" ht="12.75" outlineLevel="2">
      <c r="A286" s="3"/>
      <c r="B286" s="105"/>
      <c r="C286" s="105"/>
      <c r="D286" s="126" t="s">
        <v>13</v>
      </c>
      <c r="E286" s="127">
        <v>10</v>
      </c>
      <c r="F286" s="128" t="s">
        <v>324</v>
      </c>
      <c r="G286" s="129" t="s">
        <v>618</v>
      </c>
      <c r="H286" s="130">
        <v>3</v>
      </c>
      <c r="I286" s="131" t="s">
        <v>88</v>
      </c>
      <c r="J286" s="132"/>
      <c r="K286" s="133">
        <f t="shared" si="32"/>
        <v>0</v>
      </c>
      <c r="L286" s="134">
        <f t="shared" si="33"/>
      </c>
      <c r="M286" s="135">
        <f t="shared" si="34"/>
        <v>0</v>
      </c>
      <c r="N286" s="135">
        <f t="shared" si="35"/>
      </c>
      <c r="O286" s="135">
        <f t="shared" si="36"/>
      </c>
      <c r="P286" s="136">
        <v>3.0050000000016116E-05</v>
      </c>
      <c r="Q286" s="136">
        <v>0</v>
      </c>
      <c r="R286" s="136">
        <v>0.05299999999999727</v>
      </c>
      <c r="S286" s="132">
        <v>6.423599999999668</v>
      </c>
      <c r="T286" s="137">
        <v>21</v>
      </c>
      <c r="U286" s="138">
        <f t="shared" si="37"/>
        <v>0</v>
      </c>
      <c r="V286" s="139"/>
    </row>
    <row r="287" spans="1:22" ht="12.75" outlineLevel="2">
      <c r="A287" s="3"/>
      <c r="B287" s="105"/>
      <c r="C287" s="105"/>
      <c r="D287" s="126" t="s">
        <v>14</v>
      </c>
      <c r="E287" s="127">
        <v>11</v>
      </c>
      <c r="F287" s="128" t="s">
        <v>191</v>
      </c>
      <c r="G287" s="129" t="s">
        <v>482</v>
      </c>
      <c r="H287" s="130">
        <v>2</v>
      </c>
      <c r="I287" s="131" t="s">
        <v>82</v>
      </c>
      <c r="J287" s="132"/>
      <c r="K287" s="133">
        <f t="shared" si="32"/>
        <v>0</v>
      </c>
      <c r="L287" s="134">
        <f t="shared" si="33"/>
        <v>0</v>
      </c>
      <c r="M287" s="135">
        <f t="shared" si="34"/>
      </c>
      <c r="N287" s="135">
        <f t="shared" si="35"/>
      </c>
      <c r="O287" s="135">
        <f t="shared" si="36"/>
      </c>
      <c r="P287" s="136">
        <v>0</v>
      </c>
      <c r="Q287" s="136">
        <v>0</v>
      </c>
      <c r="R287" s="136">
        <v>0</v>
      </c>
      <c r="S287" s="132">
        <v>0</v>
      </c>
      <c r="T287" s="137">
        <v>21</v>
      </c>
      <c r="U287" s="138">
        <f t="shared" si="37"/>
        <v>0</v>
      </c>
      <c r="V287" s="139"/>
    </row>
    <row r="288" spans="1:22" ht="12.75" outlineLevel="2">
      <c r="A288" s="3"/>
      <c r="B288" s="105"/>
      <c r="C288" s="105"/>
      <c r="D288" s="126" t="s">
        <v>14</v>
      </c>
      <c r="E288" s="127">
        <v>12</v>
      </c>
      <c r="F288" s="128" t="s">
        <v>192</v>
      </c>
      <c r="G288" s="129" t="s">
        <v>420</v>
      </c>
      <c r="H288" s="130">
        <v>1</v>
      </c>
      <c r="I288" s="131" t="s">
        <v>82</v>
      </c>
      <c r="J288" s="132"/>
      <c r="K288" s="133">
        <f t="shared" si="32"/>
        <v>0</v>
      </c>
      <c r="L288" s="134">
        <f t="shared" si="33"/>
        <v>0</v>
      </c>
      <c r="M288" s="135">
        <f t="shared" si="34"/>
      </c>
      <c r="N288" s="135">
        <f t="shared" si="35"/>
      </c>
      <c r="O288" s="135">
        <f t="shared" si="36"/>
      </c>
      <c r="P288" s="136">
        <v>0</v>
      </c>
      <c r="Q288" s="136">
        <v>0</v>
      </c>
      <c r="R288" s="136">
        <v>0</v>
      </c>
      <c r="S288" s="132">
        <v>0</v>
      </c>
      <c r="T288" s="137">
        <v>21</v>
      </c>
      <c r="U288" s="138">
        <f t="shared" si="37"/>
        <v>0</v>
      </c>
      <c r="V288" s="139"/>
    </row>
    <row r="289" spans="1:22" ht="12.75" outlineLevel="2">
      <c r="A289" s="3"/>
      <c r="B289" s="105"/>
      <c r="C289" s="105"/>
      <c r="D289" s="126" t="s">
        <v>15</v>
      </c>
      <c r="E289" s="127">
        <v>13</v>
      </c>
      <c r="F289" s="128" t="s">
        <v>412</v>
      </c>
      <c r="G289" s="129" t="s">
        <v>655</v>
      </c>
      <c r="H289" s="130"/>
      <c r="I289" s="131" t="s">
        <v>0</v>
      </c>
      <c r="J289" s="132"/>
      <c r="K289" s="133">
        <f t="shared" si="32"/>
        <v>0</v>
      </c>
      <c r="L289" s="134">
        <f t="shared" si="33"/>
      </c>
      <c r="M289" s="135">
        <f t="shared" si="34"/>
        <v>0</v>
      </c>
      <c r="N289" s="135">
        <f t="shared" si="35"/>
      </c>
      <c r="O289" s="135">
        <f t="shared" si="36"/>
      </c>
      <c r="P289" s="136">
        <v>0</v>
      </c>
      <c r="Q289" s="136">
        <v>0</v>
      </c>
      <c r="R289" s="136">
        <v>0</v>
      </c>
      <c r="S289" s="132">
        <v>0</v>
      </c>
      <c r="T289" s="137">
        <v>21</v>
      </c>
      <c r="U289" s="138">
        <f t="shared" si="37"/>
        <v>0</v>
      </c>
      <c r="V289" s="139"/>
    </row>
    <row r="290" spans="1:22" ht="12.75" outlineLevel="1">
      <c r="A290" s="3"/>
      <c r="B290" s="106"/>
      <c r="C290" s="75" t="s">
        <v>68</v>
      </c>
      <c r="D290" s="76" t="s">
        <v>12</v>
      </c>
      <c r="E290" s="77"/>
      <c r="F290" s="77" t="s">
        <v>80</v>
      </c>
      <c r="G290" s="78" t="s">
        <v>517</v>
      </c>
      <c r="H290" s="77"/>
      <c r="I290" s="76"/>
      <c r="J290" s="77"/>
      <c r="K290" s="107">
        <f>SUBTOTAL(9,K291:K300)</f>
        <v>0</v>
      </c>
      <c r="L290" s="80">
        <f>SUBTOTAL(9,L291:L300)</f>
        <v>0</v>
      </c>
      <c r="M290" s="80">
        <f>SUBTOTAL(9,M291:M300)</f>
        <v>0</v>
      </c>
      <c r="N290" s="80">
        <f>SUBTOTAL(9,N291:N300)</f>
        <v>0</v>
      </c>
      <c r="O290" s="80">
        <f>SUBTOTAL(9,O291:O300)</f>
        <v>0</v>
      </c>
      <c r="P290" s="81">
        <f>SUMPRODUCT(P291:P300,$H291:$H300)</f>
        <v>0.26732</v>
      </c>
      <c r="Q290" s="81">
        <f>SUMPRODUCT(Q291:Q300,$H291:$H300)</f>
        <v>0.0304416</v>
      </c>
      <c r="R290" s="81">
        <f>SUMPRODUCT(R291:R300,$H291:$H300)</f>
        <v>5.480160000001261</v>
      </c>
      <c r="S290" s="80">
        <f>SUMPRODUCT(S291:S300,$H291:$H300)</f>
        <v>645.2380800001464</v>
      </c>
      <c r="T290" s="108">
        <f>SUMPRODUCT(T291:T300,$K291:$K300)/100</f>
        <v>0</v>
      </c>
      <c r="U290" s="108">
        <f>K290+T290</f>
        <v>0</v>
      </c>
      <c r="V290" s="105"/>
    </row>
    <row r="291" spans="1:22" ht="12.75" outlineLevel="2">
      <c r="A291" s="3"/>
      <c r="B291" s="116"/>
      <c r="C291" s="117"/>
      <c r="D291" s="118"/>
      <c r="E291" s="119" t="s">
        <v>567</v>
      </c>
      <c r="F291" s="120"/>
      <c r="G291" s="121"/>
      <c r="H291" s="120"/>
      <c r="I291" s="118"/>
      <c r="J291" s="120"/>
      <c r="K291" s="122"/>
      <c r="L291" s="123"/>
      <c r="M291" s="123"/>
      <c r="N291" s="123"/>
      <c r="O291" s="123"/>
      <c r="P291" s="124"/>
      <c r="Q291" s="124"/>
      <c r="R291" s="124"/>
      <c r="S291" s="124"/>
      <c r="T291" s="125"/>
      <c r="U291" s="125"/>
      <c r="V291" s="105"/>
    </row>
    <row r="292" spans="1:22" ht="12.75" outlineLevel="2">
      <c r="A292" s="3"/>
      <c r="B292" s="105"/>
      <c r="C292" s="105"/>
      <c r="D292" s="126" t="s">
        <v>13</v>
      </c>
      <c r="E292" s="127">
        <v>1</v>
      </c>
      <c r="F292" s="128" t="s">
        <v>328</v>
      </c>
      <c r="G292" s="129" t="s">
        <v>608</v>
      </c>
      <c r="H292" s="130">
        <v>2.88</v>
      </c>
      <c r="I292" s="131" t="s">
        <v>36</v>
      </c>
      <c r="J292" s="132"/>
      <c r="K292" s="133">
        <f>H292*J292</f>
        <v>0</v>
      </c>
      <c r="L292" s="134">
        <f>IF(D292="S",K292,"")</f>
      </c>
      <c r="M292" s="135">
        <f>IF(OR(D292="P",D292="U"),K292,"")</f>
        <v>0</v>
      </c>
      <c r="N292" s="135">
        <f>IF(D292="H",K292,"")</f>
      </c>
      <c r="O292" s="135">
        <f>IF(D292="V",K292,"")</f>
      </c>
      <c r="P292" s="136">
        <v>0</v>
      </c>
      <c r="Q292" s="136">
        <v>0.01057</v>
      </c>
      <c r="R292" s="136">
        <v>0.08199999999999363</v>
      </c>
      <c r="S292" s="132">
        <v>8.855999999999312</v>
      </c>
      <c r="T292" s="137">
        <v>21</v>
      </c>
      <c r="U292" s="138">
        <f>K292*(T292+100)/100</f>
        <v>0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215</v>
      </c>
      <c r="H293" s="141">
        <v>2.88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ht="25.5" outlineLevel="2">
      <c r="A294" s="3"/>
      <c r="B294" s="105"/>
      <c r="C294" s="105"/>
      <c r="D294" s="126" t="s">
        <v>13</v>
      </c>
      <c r="E294" s="127">
        <v>2</v>
      </c>
      <c r="F294" s="128" t="s">
        <v>330</v>
      </c>
      <c r="G294" s="129" t="s">
        <v>739</v>
      </c>
      <c r="H294" s="130">
        <v>4</v>
      </c>
      <c r="I294" s="131" t="s">
        <v>88</v>
      </c>
      <c r="J294" s="132"/>
      <c r="K294" s="133">
        <f aca="true" t="shared" si="38" ref="K294:K300">H294*J294</f>
        <v>0</v>
      </c>
      <c r="L294" s="134">
        <f aca="true" t="shared" si="39" ref="L294:L300">IF(D294="S",K294,"")</f>
      </c>
      <c r="M294" s="135">
        <f aca="true" t="shared" si="40" ref="M294:M300">IF(OR(D294="P",D294="U"),K294,"")</f>
        <v>0</v>
      </c>
      <c r="N294" s="135">
        <f aca="true" t="shared" si="41" ref="N294:N300">IF(D294="H",K294,"")</f>
      </c>
      <c r="O294" s="135">
        <f aca="true" t="shared" si="42" ref="O294:O300">IF(D294="V",K294,"")</f>
      </c>
      <c r="P294" s="136">
        <v>0.04812</v>
      </c>
      <c r="Q294" s="136">
        <v>0</v>
      </c>
      <c r="R294" s="136">
        <v>0.5000000000002274</v>
      </c>
      <c r="S294" s="132">
        <v>58.48800000002648</v>
      </c>
      <c r="T294" s="137">
        <v>21</v>
      </c>
      <c r="U294" s="138">
        <f aca="true" t="shared" si="43" ref="U294:U300">K294*(T294+100)/100</f>
        <v>0</v>
      </c>
      <c r="V294" s="139"/>
    </row>
    <row r="295" spans="1:22" ht="25.5" outlineLevel="2">
      <c r="A295" s="3"/>
      <c r="B295" s="105"/>
      <c r="C295" s="105"/>
      <c r="D295" s="126" t="s">
        <v>13</v>
      </c>
      <c r="E295" s="127">
        <v>3</v>
      </c>
      <c r="F295" s="128" t="s">
        <v>331</v>
      </c>
      <c r="G295" s="129" t="s">
        <v>740</v>
      </c>
      <c r="H295" s="130">
        <v>1</v>
      </c>
      <c r="I295" s="131" t="s">
        <v>88</v>
      </c>
      <c r="J295" s="132"/>
      <c r="K295" s="133">
        <f t="shared" si="38"/>
        <v>0</v>
      </c>
      <c r="L295" s="134">
        <f t="shared" si="39"/>
      </c>
      <c r="M295" s="135">
        <f t="shared" si="40"/>
        <v>0</v>
      </c>
      <c r="N295" s="135">
        <f t="shared" si="41"/>
      </c>
      <c r="O295" s="135">
        <f t="shared" si="42"/>
      </c>
      <c r="P295" s="136">
        <v>0.058039999999999994</v>
      </c>
      <c r="Q295" s="136">
        <v>0</v>
      </c>
      <c r="R295" s="136">
        <v>0.6059999999999945</v>
      </c>
      <c r="S295" s="132">
        <v>70.27919999999922</v>
      </c>
      <c r="T295" s="137">
        <v>21</v>
      </c>
      <c r="U295" s="138">
        <f t="shared" si="43"/>
        <v>0</v>
      </c>
      <c r="V295" s="139"/>
    </row>
    <row r="296" spans="1:22" ht="25.5" outlineLevel="2">
      <c r="A296" s="3"/>
      <c r="B296" s="105"/>
      <c r="C296" s="105"/>
      <c r="D296" s="126" t="s">
        <v>13</v>
      </c>
      <c r="E296" s="127">
        <v>4</v>
      </c>
      <c r="F296" s="128" t="s">
        <v>329</v>
      </c>
      <c r="G296" s="129" t="s">
        <v>734</v>
      </c>
      <c r="H296" s="130">
        <v>2</v>
      </c>
      <c r="I296" s="131" t="s">
        <v>88</v>
      </c>
      <c r="J296" s="132"/>
      <c r="K296" s="133">
        <f t="shared" si="38"/>
        <v>0</v>
      </c>
      <c r="L296" s="134">
        <f t="shared" si="39"/>
      </c>
      <c r="M296" s="135">
        <f t="shared" si="40"/>
        <v>0</v>
      </c>
      <c r="N296" s="135">
        <f t="shared" si="41"/>
      </c>
      <c r="O296" s="135">
        <f t="shared" si="42"/>
      </c>
      <c r="P296" s="136">
        <v>0.0084</v>
      </c>
      <c r="Q296" s="136">
        <v>0</v>
      </c>
      <c r="R296" s="136">
        <v>0.3810000000000855</v>
      </c>
      <c r="S296" s="132">
        <v>44.065200000009284</v>
      </c>
      <c r="T296" s="137">
        <v>21</v>
      </c>
      <c r="U296" s="138">
        <f t="shared" si="43"/>
        <v>0</v>
      </c>
      <c r="V296" s="139"/>
    </row>
    <row r="297" spans="1:22" ht="12.75" outlineLevel="2">
      <c r="A297" s="3"/>
      <c r="B297" s="105"/>
      <c r="C297" s="105"/>
      <c r="D297" s="126" t="s">
        <v>14</v>
      </c>
      <c r="E297" s="127">
        <v>5</v>
      </c>
      <c r="F297" s="128" t="s">
        <v>204</v>
      </c>
      <c r="G297" s="129" t="s">
        <v>489</v>
      </c>
      <c r="H297" s="130">
        <v>7</v>
      </c>
      <c r="I297" s="131" t="s">
        <v>82</v>
      </c>
      <c r="J297" s="132"/>
      <c r="K297" s="133">
        <f t="shared" si="38"/>
        <v>0</v>
      </c>
      <c r="L297" s="134">
        <f t="shared" si="39"/>
        <v>0</v>
      </c>
      <c r="M297" s="135">
        <f t="shared" si="40"/>
      </c>
      <c r="N297" s="135">
        <f t="shared" si="41"/>
      </c>
      <c r="O297" s="135">
        <f t="shared" si="42"/>
      </c>
      <c r="P297" s="136">
        <v>0</v>
      </c>
      <c r="Q297" s="136">
        <v>0</v>
      </c>
      <c r="R297" s="136">
        <v>0</v>
      </c>
      <c r="S297" s="132">
        <v>0</v>
      </c>
      <c r="T297" s="137">
        <v>21</v>
      </c>
      <c r="U297" s="138">
        <f t="shared" si="43"/>
        <v>0</v>
      </c>
      <c r="V297" s="139"/>
    </row>
    <row r="298" spans="1:22" ht="25.5" outlineLevel="2">
      <c r="A298" s="3"/>
      <c r="B298" s="105"/>
      <c r="C298" s="105"/>
      <c r="D298" s="126" t="s">
        <v>13</v>
      </c>
      <c r="E298" s="127">
        <v>6</v>
      </c>
      <c r="F298" s="128" t="s">
        <v>327</v>
      </c>
      <c r="G298" s="129" t="s">
        <v>718</v>
      </c>
      <c r="H298" s="130">
        <v>7</v>
      </c>
      <c r="I298" s="131" t="s">
        <v>88</v>
      </c>
      <c r="J298" s="132"/>
      <c r="K298" s="133">
        <f t="shared" si="38"/>
        <v>0</v>
      </c>
      <c r="L298" s="134">
        <f t="shared" si="39"/>
      </c>
      <c r="M298" s="135">
        <f t="shared" si="40"/>
        <v>0</v>
      </c>
      <c r="N298" s="135">
        <f t="shared" si="41"/>
      </c>
      <c r="O298" s="135">
        <f t="shared" si="42"/>
      </c>
      <c r="P298" s="136">
        <v>0</v>
      </c>
      <c r="Q298" s="136">
        <v>0</v>
      </c>
      <c r="R298" s="136">
        <v>0.2680000000000291</v>
      </c>
      <c r="S298" s="132">
        <v>32.48160000000353</v>
      </c>
      <c r="T298" s="137">
        <v>21</v>
      </c>
      <c r="U298" s="138">
        <f t="shared" si="43"/>
        <v>0</v>
      </c>
      <c r="V298" s="139"/>
    </row>
    <row r="299" spans="1:22" ht="12.75" outlineLevel="2">
      <c r="A299" s="3"/>
      <c r="B299" s="105"/>
      <c r="C299" s="105"/>
      <c r="D299" s="126" t="s">
        <v>13</v>
      </c>
      <c r="E299" s="127">
        <v>7</v>
      </c>
      <c r="F299" s="128" t="s">
        <v>332</v>
      </c>
      <c r="G299" s="129" t="s">
        <v>584</v>
      </c>
      <c r="H299" s="130">
        <v>7</v>
      </c>
      <c r="I299" s="131" t="s">
        <v>88</v>
      </c>
      <c r="J299" s="132"/>
      <c r="K299" s="133">
        <f t="shared" si="38"/>
        <v>0</v>
      </c>
      <c r="L299" s="134">
        <f t="shared" si="39"/>
      </c>
      <c r="M299" s="135">
        <f t="shared" si="40"/>
        <v>0</v>
      </c>
      <c r="N299" s="135">
        <f t="shared" si="41"/>
      </c>
      <c r="O299" s="135">
        <f t="shared" si="42"/>
      </c>
      <c r="P299" s="136">
        <v>0</v>
      </c>
      <c r="Q299" s="136">
        <v>0</v>
      </c>
      <c r="R299" s="136">
        <v>0</v>
      </c>
      <c r="S299" s="132">
        <v>0</v>
      </c>
      <c r="T299" s="137">
        <v>21</v>
      </c>
      <c r="U299" s="138">
        <f t="shared" si="43"/>
        <v>0</v>
      </c>
      <c r="V299" s="139"/>
    </row>
    <row r="300" spans="1:22" ht="12.75" outlineLevel="2">
      <c r="A300" s="3"/>
      <c r="B300" s="105"/>
      <c r="C300" s="105"/>
      <c r="D300" s="126" t="s">
        <v>15</v>
      </c>
      <c r="E300" s="127">
        <v>8</v>
      </c>
      <c r="F300" s="128" t="s">
        <v>413</v>
      </c>
      <c r="G300" s="129" t="s">
        <v>635</v>
      </c>
      <c r="H300" s="130"/>
      <c r="I300" s="131" t="s">
        <v>0</v>
      </c>
      <c r="J300" s="132"/>
      <c r="K300" s="133">
        <f t="shared" si="38"/>
        <v>0</v>
      </c>
      <c r="L300" s="134">
        <f t="shared" si="39"/>
      </c>
      <c r="M300" s="135">
        <f t="shared" si="40"/>
        <v>0</v>
      </c>
      <c r="N300" s="135">
        <f t="shared" si="41"/>
      </c>
      <c r="O300" s="135">
        <f t="shared" si="42"/>
      </c>
      <c r="P300" s="136">
        <v>0</v>
      </c>
      <c r="Q300" s="136">
        <v>0</v>
      </c>
      <c r="R300" s="136">
        <v>0</v>
      </c>
      <c r="S300" s="132">
        <v>0</v>
      </c>
      <c r="T300" s="137">
        <v>21</v>
      </c>
      <c r="U300" s="138">
        <f t="shared" si="43"/>
        <v>0</v>
      </c>
      <c r="V300" s="139"/>
    </row>
    <row r="301" spans="1:22" ht="12.75" outlineLevel="1">
      <c r="A301" s="3"/>
      <c r="B301" s="106"/>
      <c r="C301" s="75" t="s">
        <v>69</v>
      </c>
      <c r="D301" s="76" t="s">
        <v>12</v>
      </c>
      <c r="E301" s="77"/>
      <c r="F301" s="77" t="s">
        <v>85</v>
      </c>
      <c r="G301" s="78" t="s">
        <v>460</v>
      </c>
      <c r="H301" s="77"/>
      <c r="I301" s="76"/>
      <c r="J301" s="77"/>
      <c r="K301" s="107">
        <f>SUBTOTAL(9,K302:K320)</f>
        <v>0</v>
      </c>
      <c r="L301" s="80">
        <f>SUBTOTAL(9,L302:L320)</f>
        <v>0</v>
      </c>
      <c r="M301" s="80">
        <f>SUBTOTAL(9,M302:M320)</f>
        <v>0</v>
      </c>
      <c r="N301" s="80">
        <f>SUBTOTAL(9,N302:N320)</f>
        <v>0</v>
      </c>
      <c r="O301" s="80">
        <f>SUBTOTAL(9,O302:O320)</f>
        <v>0</v>
      </c>
      <c r="P301" s="81">
        <f>SUMPRODUCT(P302:P320,$H302:$H320)</f>
        <v>1.0496882874001465</v>
      </c>
      <c r="Q301" s="81">
        <f>SUMPRODUCT(Q302:Q320,$H302:$H320)</f>
        <v>0</v>
      </c>
      <c r="R301" s="81">
        <f>SUMPRODUCT(R302:R320,$H302:$H320)</f>
        <v>25.981725000003863</v>
      </c>
      <c r="S301" s="80">
        <f>SUMPRODUCT(S302:S320,$H302:$H320)</f>
        <v>3143.109330000468</v>
      </c>
      <c r="T301" s="108">
        <f>SUMPRODUCT(T302:T320,$K302:$K320)/100</f>
        <v>0</v>
      </c>
      <c r="U301" s="108">
        <f>K301+T301</f>
        <v>0</v>
      </c>
      <c r="V301" s="105"/>
    </row>
    <row r="302" spans="1:22" ht="12.75" outlineLevel="2">
      <c r="A302" s="3"/>
      <c r="B302" s="116"/>
      <c r="C302" s="117"/>
      <c r="D302" s="118"/>
      <c r="E302" s="119" t="s">
        <v>567</v>
      </c>
      <c r="F302" s="120"/>
      <c r="G302" s="121"/>
      <c r="H302" s="120"/>
      <c r="I302" s="118"/>
      <c r="J302" s="120"/>
      <c r="K302" s="122"/>
      <c r="L302" s="123"/>
      <c r="M302" s="123"/>
      <c r="N302" s="123"/>
      <c r="O302" s="123"/>
      <c r="P302" s="124"/>
      <c r="Q302" s="124"/>
      <c r="R302" s="124"/>
      <c r="S302" s="124"/>
      <c r="T302" s="125"/>
      <c r="U302" s="125"/>
      <c r="V302" s="105"/>
    </row>
    <row r="303" spans="1:22" ht="25.5" outlineLevel="2">
      <c r="A303" s="3"/>
      <c r="B303" s="105"/>
      <c r="C303" s="105"/>
      <c r="D303" s="126" t="s">
        <v>13</v>
      </c>
      <c r="E303" s="127">
        <v>1</v>
      </c>
      <c r="F303" s="128" t="s">
        <v>336</v>
      </c>
      <c r="G303" s="129" t="s">
        <v>728</v>
      </c>
      <c r="H303" s="130">
        <v>26.325</v>
      </c>
      <c r="I303" s="131" t="s">
        <v>36</v>
      </c>
      <c r="J303" s="132"/>
      <c r="K303" s="133">
        <f>H303*J303</f>
        <v>0</v>
      </c>
      <c r="L303" s="134">
        <f>IF(D303="S",K303,"")</f>
      </c>
      <c r="M303" s="135">
        <f>IF(OR(D303="P",D303="U"),K303,"")</f>
        <v>0</v>
      </c>
      <c r="N303" s="135">
        <f>IF(D303="H",K303,"")</f>
      </c>
      <c r="O303" s="135">
        <f>IF(D303="V",K303,"")</f>
      </c>
      <c r="P303" s="136">
        <v>0.017734632000005517</v>
      </c>
      <c r="Q303" s="136">
        <v>0</v>
      </c>
      <c r="R303" s="136">
        <v>0.8090000000001822</v>
      </c>
      <c r="S303" s="132">
        <v>97.82760000002209</v>
      </c>
      <c r="T303" s="137">
        <v>21</v>
      </c>
      <c r="U303" s="138">
        <f>K303*(T303+100)/100</f>
        <v>0</v>
      </c>
      <c r="V303" s="139"/>
    </row>
    <row r="304" spans="1:22" s="115" customFormat="1" ht="11.25" outlineLevel="2">
      <c r="A304" s="109"/>
      <c r="B304" s="109"/>
      <c r="C304" s="109"/>
      <c r="D304" s="109"/>
      <c r="E304" s="109"/>
      <c r="F304" s="109"/>
      <c r="G304" s="110" t="s">
        <v>559</v>
      </c>
      <c r="H304" s="109"/>
      <c r="I304" s="111"/>
      <c r="J304" s="109"/>
      <c r="K304" s="109"/>
      <c r="L304" s="112"/>
      <c r="M304" s="112"/>
      <c r="N304" s="112"/>
      <c r="O304" s="112"/>
      <c r="P304" s="113"/>
      <c r="Q304" s="109"/>
      <c r="R304" s="109"/>
      <c r="S304" s="109"/>
      <c r="T304" s="114"/>
      <c r="U304" s="114"/>
      <c r="V304" s="109"/>
    </row>
    <row r="305" spans="1:22" s="36" customFormat="1" ht="10.5" customHeight="1" outlineLevel="3">
      <c r="A305" s="35"/>
      <c r="B305" s="140"/>
      <c r="C305" s="140"/>
      <c r="D305" s="140"/>
      <c r="E305" s="140"/>
      <c r="F305" s="140"/>
      <c r="G305" s="140" t="s">
        <v>198</v>
      </c>
      <c r="H305" s="141">
        <v>26.325</v>
      </c>
      <c r="I305" s="142"/>
      <c r="J305" s="140"/>
      <c r="K305" s="140"/>
      <c r="L305" s="143"/>
      <c r="M305" s="143"/>
      <c r="N305" s="143"/>
      <c r="O305" s="143"/>
      <c r="P305" s="143"/>
      <c r="Q305" s="143"/>
      <c r="R305" s="143"/>
      <c r="S305" s="143"/>
      <c r="T305" s="144"/>
      <c r="U305" s="144"/>
      <c r="V305" s="140"/>
    </row>
    <row r="306" spans="1:22" ht="12.75" outlineLevel="2">
      <c r="A306" s="3"/>
      <c r="B306" s="105"/>
      <c r="C306" s="105"/>
      <c r="D306" s="126" t="s">
        <v>13</v>
      </c>
      <c r="E306" s="127">
        <v>2</v>
      </c>
      <c r="F306" s="128" t="s">
        <v>335</v>
      </c>
      <c r="G306" s="129" t="s">
        <v>593</v>
      </c>
      <c r="H306" s="130">
        <v>26.325</v>
      </c>
      <c r="I306" s="131" t="s">
        <v>36</v>
      </c>
      <c r="J306" s="132"/>
      <c r="K306" s="133">
        <f>H306*J306</f>
        <v>0</v>
      </c>
      <c r="L306" s="134">
        <f>IF(D306="S",K306,"")</f>
      </c>
      <c r="M306" s="135">
        <f>IF(OR(D306="P",D306="U"),K306,"")</f>
        <v>0</v>
      </c>
      <c r="N306" s="135">
        <f>IF(D306="H",K306,"")</f>
      </c>
      <c r="O306" s="135">
        <f>IF(D306="V",K306,"")</f>
      </c>
      <c r="P306" s="136">
        <v>0.0002000000000000455</v>
      </c>
      <c r="Q306" s="136">
        <v>0</v>
      </c>
      <c r="R306" s="136">
        <v>0.06399999999996453</v>
      </c>
      <c r="S306" s="132">
        <v>7.756799999995701</v>
      </c>
      <c r="T306" s="137">
        <v>21</v>
      </c>
      <c r="U306" s="138">
        <f>K306*(T306+100)/100</f>
        <v>0</v>
      </c>
      <c r="V306" s="139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198</v>
      </c>
      <c r="H307" s="141">
        <v>26.325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ht="12.75" outlineLevel="2">
      <c r="A308" s="3"/>
      <c r="B308" s="105"/>
      <c r="C308" s="105"/>
      <c r="D308" s="126" t="s">
        <v>13</v>
      </c>
      <c r="E308" s="127">
        <v>3</v>
      </c>
      <c r="F308" s="128" t="s">
        <v>337</v>
      </c>
      <c r="G308" s="129" t="s">
        <v>585</v>
      </c>
      <c r="H308" s="130">
        <v>3.41</v>
      </c>
      <c r="I308" s="131" t="s">
        <v>36</v>
      </c>
      <c r="J308" s="132"/>
      <c r="K308" s="133">
        <f>H308*J308</f>
        <v>0</v>
      </c>
      <c r="L308" s="134">
        <f>IF(D308="S",K308,"")</f>
      </c>
      <c r="M308" s="135">
        <f>IF(OR(D308="P",D308="U"),K308,"")</f>
        <v>0</v>
      </c>
      <c r="N308" s="135">
        <f>IF(D308="H",K308,"")</f>
      </c>
      <c r="O308" s="135">
        <f>IF(D308="V",K308,"")</f>
      </c>
      <c r="P308" s="136">
        <v>0.01544</v>
      </c>
      <c r="Q308" s="136">
        <v>0</v>
      </c>
      <c r="R308" s="136">
        <v>0</v>
      </c>
      <c r="S308" s="132">
        <v>0</v>
      </c>
      <c r="T308" s="137">
        <v>21</v>
      </c>
      <c r="U308" s="138">
        <f>K308*(T308+100)/100</f>
        <v>0</v>
      </c>
      <c r="V308" s="139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152</v>
      </c>
      <c r="H309" s="141">
        <v>1.32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s="36" customFormat="1" ht="10.5" customHeight="1" outlineLevel="3">
      <c r="A310" s="35"/>
      <c r="B310" s="140"/>
      <c r="C310" s="140"/>
      <c r="D310" s="140"/>
      <c r="E310" s="140"/>
      <c r="F310" s="140"/>
      <c r="G310" s="140" t="s">
        <v>159</v>
      </c>
      <c r="H310" s="141">
        <v>2.09</v>
      </c>
      <c r="I310" s="142"/>
      <c r="J310" s="140"/>
      <c r="K310" s="140"/>
      <c r="L310" s="143"/>
      <c r="M310" s="143"/>
      <c r="N310" s="143"/>
      <c r="O310" s="143"/>
      <c r="P310" s="143"/>
      <c r="Q310" s="143"/>
      <c r="R310" s="143"/>
      <c r="S310" s="143"/>
      <c r="T310" s="144"/>
      <c r="U310" s="144"/>
      <c r="V310" s="140"/>
    </row>
    <row r="311" spans="1:22" ht="25.5" outlineLevel="2">
      <c r="A311" s="3"/>
      <c r="B311" s="105"/>
      <c r="C311" s="105"/>
      <c r="D311" s="126" t="s">
        <v>13</v>
      </c>
      <c r="E311" s="127">
        <v>4</v>
      </c>
      <c r="F311" s="128" t="s">
        <v>334</v>
      </c>
      <c r="G311" s="129" t="s">
        <v>720</v>
      </c>
      <c r="H311" s="130">
        <v>15.8575</v>
      </c>
      <c r="I311" s="131" t="s">
        <v>36</v>
      </c>
      <c r="J311" s="132"/>
      <c r="K311" s="133">
        <f>H311*J311</f>
        <v>0</v>
      </c>
      <c r="L311" s="134">
        <f>IF(D311="S",K311,"")</f>
      </c>
      <c r="M311" s="135">
        <f>IF(OR(D311="P",D311="U"),K311,"")</f>
        <v>0</v>
      </c>
      <c r="N311" s="135">
        <f>IF(D311="H",K311,"")</f>
      </c>
      <c r="O311" s="135">
        <f>IF(D311="V",K311,"")</f>
      </c>
      <c r="P311" s="136">
        <v>0.028200000000000003</v>
      </c>
      <c r="Q311" s="136">
        <v>0</v>
      </c>
      <c r="R311" s="136">
        <v>0</v>
      </c>
      <c r="S311" s="132">
        <v>0</v>
      </c>
      <c r="T311" s="137">
        <v>21</v>
      </c>
      <c r="U311" s="138">
        <f>K311*(T311+100)/100</f>
        <v>0</v>
      </c>
      <c r="V311" s="139"/>
    </row>
    <row r="312" spans="1:22" s="36" customFormat="1" ht="10.5" customHeight="1" outlineLevel="3">
      <c r="A312" s="35"/>
      <c r="B312" s="140"/>
      <c r="C312" s="140"/>
      <c r="D312" s="140"/>
      <c r="E312" s="140"/>
      <c r="F312" s="140"/>
      <c r="G312" s="140" t="s">
        <v>256</v>
      </c>
      <c r="H312" s="141">
        <v>12.9675</v>
      </c>
      <c r="I312" s="142"/>
      <c r="J312" s="140"/>
      <c r="K312" s="140"/>
      <c r="L312" s="143"/>
      <c r="M312" s="143"/>
      <c r="N312" s="143"/>
      <c r="O312" s="143"/>
      <c r="P312" s="143"/>
      <c r="Q312" s="143"/>
      <c r="R312" s="143"/>
      <c r="S312" s="143"/>
      <c r="T312" s="144"/>
      <c r="U312" s="144"/>
      <c r="V312" s="140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163</v>
      </c>
      <c r="H313" s="141">
        <v>4.29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133</v>
      </c>
      <c r="H314" s="141">
        <v>-1.4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25.5" outlineLevel="2">
      <c r="A315" s="3"/>
      <c r="B315" s="105"/>
      <c r="C315" s="105"/>
      <c r="D315" s="126" t="s">
        <v>13</v>
      </c>
      <c r="E315" s="127">
        <v>5</v>
      </c>
      <c r="F315" s="128" t="s">
        <v>333</v>
      </c>
      <c r="G315" s="129" t="s">
        <v>717</v>
      </c>
      <c r="H315" s="130">
        <v>1.9</v>
      </c>
      <c r="I315" s="131" t="s">
        <v>36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0.02636</v>
      </c>
      <c r="Q315" s="136">
        <v>0</v>
      </c>
      <c r="R315" s="136">
        <v>0</v>
      </c>
      <c r="S315" s="132">
        <v>0</v>
      </c>
      <c r="T315" s="137">
        <v>21</v>
      </c>
      <c r="U315" s="138">
        <f>K315*(T315+100)/100</f>
        <v>0</v>
      </c>
      <c r="V315" s="139"/>
    </row>
    <row r="316" spans="1:22" s="36" customFormat="1" ht="10.5" customHeight="1" outlineLevel="3">
      <c r="A316" s="35"/>
      <c r="B316" s="140"/>
      <c r="C316" s="140"/>
      <c r="D316" s="140"/>
      <c r="E316" s="140"/>
      <c r="F316" s="140"/>
      <c r="G316" s="140" t="s">
        <v>114</v>
      </c>
      <c r="H316" s="141">
        <v>3.3</v>
      </c>
      <c r="I316" s="142"/>
      <c r="J316" s="140"/>
      <c r="K316" s="140"/>
      <c r="L316" s="143"/>
      <c r="M316" s="143"/>
      <c r="N316" s="143"/>
      <c r="O316" s="143"/>
      <c r="P316" s="143"/>
      <c r="Q316" s="143"/>
      <c r="R316" s="143"/>
      <c r="S316" s="143"/>
      <c r="T316" s="144"/>
      <c r="U316" s="144"/>
      <c r="V316" s="140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133</v>
      </c>
      <c r="H317" s="141">
        <v>-1.4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ht="12.75" outlineLevel="2">
      <c r="A318" s="3"/>
      <c r="B318" s="105"/>
      <c r="C318" s="105"/>
      <c r="D318" s="126" t="s">
        <v>13</v>
      </c>
      <c r="E318" s="127">
        <v>6</v>
      </c>
      <c r="F318" s="128" t="s">
        <v>338</v>
      </c>
      <c r="G318" s="129" t="s">
        <v>660</v>
      </c>
      <c r="H318" s="130">
        <v>2</v>
      </c>
      <c r="I318" s="131" t="s">
        <v>88</v>
      </c>
      <c r="J318" s="132"/>
      <c r="K318" s="133">
        <f>H318*J318</f>
        <v>0</v>
      </c>
      <c r="L318" s="134">
        <f>IF(D318="S",K318,"")</f>
      </c>
      <c r="M318" s="135">
        <f>IF(OR(D318="P",D318="U"),K318,"")</f>
        <v>0</v>
      </c>
      <c r="N318" s="135">
        <f>IF(D318="H",K318,"")</f>
      </c>
      <c r="O318" s="135">
        <f>IF(D318="V",K318,"")</f>
      </c>
      <c r="P318" s="136">
        <v>0.0002216000000000679</v>
      </c>
      <c r="Q318" s="136">
        <v>0</v>
      </c>
      <c r="R318" s="136">
        <v>1.5</v>
      </c>
      <c r="S318" s="132">
        <v>181.8</v>
      </c>
      <c r="T318" s="137">
        <v>21</v>
      </c>
      <c r="U318" s="138">
        <f>K318*(T318+100)/100</f>
        <v>0</v>
      </c>
      <c r="V318" s="139"/>
    </row>
    <row r="319" spans="1:22" ht="12.75" outlineLevel="2">
      <c r="A319" s="3"/>
      <c r="B319" s="105"/>
      <c r="C319" s="105"/>
      <c r="D319" s="126" t="s">
        <v>14</v>
      </c>
      <c r="E319" s="127">
        <v>7</v>
      </c>
      <c r="F319" s="128" t="s">
        <v>194</v>
      </c>
      <c r="G319" s="129" t="s">
        <v>519</v>
      </c>
      <c r="H319" s="130">
        <v>2</v>
      </c>
      <c r="I319" s="131" t="s">
        <v>88</v>
      </c>
      <c r="J319" s="132"/>
      <c r="K319" s="133">
        <f>H319*J319</f>
        <v>0</v>
      </c>
      <c r="L319" s="134">
        <f>IF(D319="S",K319,"")</f>
        <v>0</v>
      </c>
      <c r="M319" s="135">
        <f>IF(OR(D319="P",D319="U"),K319,"")</f>
      </c>
      <c r="N319" s="135">
        <f>IF(D319="H",K319,"")</f>
      </c>
      <c r="O319" s="135">
        <f>IF(D319="V",K319,"")</f>
      </c>
      <c r="P319" s="136">
        <v>0.0136</v>
      </c>
      <c r="Q319" s="136">
        <v>0</v>
      </c>
      <c r="R319" s="136">
        <v>0</v>
      </c>
      <c r="S319" s="132">
        <v>0</v>
      </c>
      <c r="T319" s="137">
        <v>21</v>
      </c>
      <c r="U319" s="138">
        <f>K319*(T319+100)/100</f>
        <v>0</v>
      </c>
      <c r="V319" s="139"/>
    </row>
    <row r="320" spans="1:22" ht="12.75" outlineLevel="2">
      <c r="A320" s="3"/>
      <c r="B320" s="105"/>
      <c r="C320" s="105"/>
      <c r="D320" s="126" t="s">
        <v>15</v>
      </c>
      <c r="E320" s="127">
        <v>8</v>
      </c>
      <c r="F320" s="128" t="s">
        <v>414</v>
      </c>
      <c r="G320" s="129" t="s">
        <v>666</v>
      </c>
      <c r="H320" s="130"/>
      <c r="I320" s="131" t="s">
        <v>0</v>
      </c>
      <c r="J320" s="132"/>
      <c r="K320" s="133">
        <f>H320*J320</f>
        <v>0</v>
      </c>
      <c r="L320" s="134">
        <f>IF(D320="S",K320,"")</f>
      </c>
      <c r="M320" s="135">
        <f>IF(OR(D320="P",D320="U"),K320,"")</f>
        <v>0</v>
      </c>
      <c r="N320" s="135">
        <f>IF(D320="H",K320,"")</f>
      </c>
      <c r="O320" s="135">
        <f>IF(D320="V",K320,"")</f>
      </c>
      <c r="P320" s="136">
        <v>0</v>
      </c>
      <c r="Q320" s="136">
        <v>0</v>
      </c>
      <c r="R320" s="136">
        <v>0</v>
      </c>
      <c r="S320" s="132">
        <v>0</v>
      </c>
      <c r="T320" s="137">
        <v>21</v>
      </c>
      <c r="U320" s="138">
        <f>K320*(T320+100)/100</f>
        <v>0</v>
      </c>
      <c r="V320" s="139"/>
    </row>
    <row r="321" spans="1:22" ht="12.75" outlineLevel="1">
      <c r="A321" s="3"/>
      <c r="B321" s="106"/>
      <c r="C321" s="75" t="s">
        <v>70</v>
      </c>
      <c r="D321" s="76" t="s">
        <v>12</v>
      </c>
      <c r="E321" s="77"/>
      <c r="F321" s="77" t="s">
        <v>85</v>
      </c>
      <c r="G321" s="78" t="s">
        <v>538</v>
      </c>
      <c r="H321" s="77"/>
      <c r="I321" s="76"/>
      <c r="J321" s="77"/>
      <c r="K321" s="107">
        <f>SUBTOTAL(9,K322:K323)</f>
        <v>0</v>
      </c>
      <c r="L321" s="80">
        <f>SUBTOTAL(9,L322:L323)</f>
        <v>0</v>
      </c>
      <c r="M321" s="80">
        <f>SUBTOTAL(9,M322:M323)</f>
        <v>0</v>
      </c>
      <c r="N321" s="80">
        <f>SUBTOTAL(9,N322:N323)</f>
        <v>0</v>
      </c>
      <c r="O321" s="80">
        <f>SUBTOTAL(9,O322:O323)</f>
        <v>0</v>
      </c>
      <c r="P321" s="81">
        <f>SUMPRODUCT(P322:P323,$H322:$H323)</f>
        <v>0.0006977600000001149</v>
      </c>
      <c r="Q321" s="81">
        <f>SUMPRODUCT(Q322:Q323,$H322:$H323)</f>
        <v>0</v>
      </c>
      <c r="R321" s="81">
        <f>SUMPRODUCT(R322:R323,$H322:$H323)</f>
        <v>0.4479999999998654</v>
      </c>
      <c r="S321" s="80">
        <f>SUMPRODUCT(S322:S323,$H322:$H323)</f>
        <v>36.8591999999906</v>
      </c>
      <c r="T321" s="108">
        <f>SUMPRODUCT(T322:T323,$K322:$K323)/100</f>
        <v>0</v>
      </c>
      <c r="U321" s="108">
        <f>K321+T321</f>
        <v>0</v>
      </c>
      <c r="V321" s="105"/>
    </row>
    <row r="322" spans="1:22" ht="12.75" outlineLevel="2">
      <c r="A322" s="3"/>
      <c r="B322" s="116"/>
      <c r="C322" s="117"/>
      <c r="D322" s="118"/>
      <c r="E322" s="119" t="s">
        <v>567</v>
      </c>
      <c r="F322" s="120"/>
      <c r="G322" s="121"/>
      <c r="H322" s="120"/>
      <c r="I322" s="118"/>
      <c r="J322" s="120"/>
      <c r="K322" s="122"/>
      <c r="L322" s="123"/>
      <c r="M322" s="123"/>
      <c r="N322" s="123"/>
      <c r="O322" s="123"/>
      <c r="P322" s="124"/>
      <c r="Q322" s="124"/>
      <c r="R322" s="124"/>
      <c r="S322" s="124"/>
      <c r="T322" s="125"/>
      <c r="U322" s="125"/>
      <c r="V322" s="105"/>
    </row>
    <row r="323" spans="1:22" ht="25.5" outlineLevel="2">
      <c r="A323" s="3"/>
      <c r="B323" s="105"/>
      <c r="C323" s="105"/>
      <c r="D323" s="126" t="s">
        <v>13</v>
      </c>
      <c r="E323" s="127">
        <v>1</v>
      </c>
      <c r="F323" s="128" t="s">
        <v>339</v>
      </c>
      <c r="G323" s="129" t="s">
        <v>704</v>
      </c>
      <c r="H323" s="130">
        <v>0.8</v>
      </c>
      <c r="I323" s="131" t="s">
        <v>16</v>
      </c>
      <c r="J323" s="132"/>
      <c r="K323" s="133">
        <f>H323*J323</f>
        <v>0</v>
      </c>
      <c r="L323" s="134">
        <f>IF(D323="S",K323,"")</f>
      </c>
      <c r="M323" s="135">
        <f>IF(OR(D323="P",D323="U"),K323,"")</f>
        <v>0</v>
      </c>
      <c r="N323" s="135">
        <f>IF(D323="H",K323,"")</f>
      </c>
      <c r="O323" s="135">
        <f>IF(D323="V",K323,"")</f>
      </c>
      <c r="P323" s="136">
        <v>0.0008722000000001436</v>
      </c>
      <c r="Q323" s="136">
        <v>0</v>
      </c>
      <c r="R323" s="136">
        <v>0.5599999999998317</v>
      </c>
      <c r="S323" s="132">
        <v>46.07399999998825</v>
      </c>
      <c r="T323" s="137">
        <v>21</v>
      </c>
      <c r="U323" s="138">
        <f>K323*(T323+100)/100</f>
        <v>0</v>
      </c>
      <c r="V323" s="139"/>
    </row>
    <row r="324" spans="1:22" ht="12.75" outlineLevel="1">
      <c r="A324" s="3"/>
      <c r="B324" s="106"/>
      <c r="C324" s="75" t="s">
        <v>71</v>
      </c>
      <c r="D324" s="76" t="s">
        <v>12</v>
      </c>
      <c r="E324" s="77"/>
      <c r="F324" s="77" t="s">
        <v>85</v>
      </c>
      <c r="G324" s="78" t="s">
        <v>555</v>
      </c>
      <c r="H324" s="77"/>
      <c r="I324" s="76"/>
      <c r="J324" s="77"/>
      <c r="K324" s="107">
        <f>SUBTOTAL(9,K325:K346)</f>
        <v>0</v>
      </c>
      <c r="L324" s="80">
        <f>SUBTOTAL(9,L325:L346)</f>
        <v>0</v>
      </c>
      <c r="M324" s="80">
        <f>SUBTOTAL(9,M325:M346)</f>
        <v>0</v>
      </c>
      <c r="N324" s="80">
        <f>SUBTOTAL(9,N325:N346)</f>
        <v>0</v>
      </c>
      <c r="O324" s="80">
        <f>SUBTOTAL(9,O325:O346)</f>
        <v>0</v>
      </c>
      <c r="P324" s="81">
        <f>SUMPRODUCT(P325:P346,$H325:$H346)</f>
        <v>0.10058540524000548</v>
      </c>
      <c r="Q324" s="81">
        <f>SUMPRODUCT(Q325:Q346,$H325:$H346)</f>
        <v>0</v>
      </c>
      <c r="R324" s="81">
        <f>SUMPRODUCT(R325:R346,$H325:$H346)</f>
        <v>218.71959999998913</v>
      </c>
      <c r="S324" s="80">
        <f>SUMPRODUCT(S325:S346,$H325:$H346)</f>
        <v>22540.379919998973</v>
      </c>
      <c r="T324" s="108">
        <f>SUMPRODUCT(T325:T346,$K325:$K346)/100</f>
        <v>0</v>
      </c>
      <c r="U324" s="108">
        <f>K324+T324</f>
        <v>0</v>
      </c>
      <c r="V324" s="105"/>
    </row>
    <row r="325" spans="1:22" ht="12.75" outlineLevel="2">
      <c r="A325" s="3"/>
      <c r="B325" s="116"/>
      <c r="C325" s="117"/>
      <c r="D325" s="118"/>
      <c r="E325" s="119" t="s">
        <v>567</v>
      </c>
      <c r="F325" s="120"/>
      <c r="G325" s="121"/>
      <c r="H325" s="120"/>
      <c r="I325" s="118"/>
      <c r="J325" s="120"/>
      <c r="K325" s="122"/>
      <c r="L325" s="123"/>
      <c r="M325" s="123"/>
      <c r="N325" s="123"/>
      <c r="O325" s="123"/>
      <c r="P325" s="124"/>
      <c r="Q325" s="124"/>
      <c r="R325" s="124"/>
      <c r="S325" s="124"/>
      <c r="T325" s="125"/>
      <c r="U325" s="125"/>
      <c r="V325" s="105"/>
    </row>
    <row r="326" spans="1:22" ht="12.75" outlineLevel="2">
      <c r="A326" s="3"/>
      <c r="B326" s="105"/>
      <c r="C326" s="105"/>
      <c r="D326" s="126" t="s">
        <v>13</v>
      </c>
      <c r="E326" s="127">
        <v>1</v>
      </c>
      <c r="F326" s="128" t="s">
        <v>345</v>
      </c>
      <c r="G326" s="129" t="s">
        <v>696</v>
      </c>
      <c r="H326" s="130">
        <v>1</v>
      </c>
      <c r="I326" s="131" t="s">
        <v>88</v>
      </c>
      <c r="J326" s="132"/>
      <c r="K326" s="133">
        <f>H326*J326</f>
        <v>0</v>
      </c>
      <c r="L326" s="134">
        <f>IF(D326="S",K326,"")</f>
      </c>
      <c r="M326" s="135">
        <f>IF(OR(D326="P",D326="U"),K326,"")</f>
        <v>0</v>
      </c>
      <c r="N326" s="135">
        <f>IF(D326="H",K326,"")</f>
      </c>
      <c r="O326" s="135">
        <f>IF(D326="V",K326,"")</f>
      </c>
      <c r="P326" s="136">
        <v>0.0008729030999996575</v>
      </c>
      <c r="Q326" s="136">
        <v>0</v>
      </c>
      <c r="R326" s="136">
        <v>10.326000000004342</v>
      </c>
      <c r="S326" s="132">
        <v>1063.6924000004421</v>
      </c>
      <c r="T326" s="137">
        <v>21</v>
      </c>
      <c r="U326" s="138">
        <f>K326*(T326+100)/100</f>
        <v>0</v>
      </c>
      <c r="V326" s="139"/>
    </row>
    <row r="327" spans="1:22" ht="12.75" outlineLevel="2">
      <c r="A327" s="3"/>
      <c r="B327" s="105"/>
      <c r="C327" s="105"/>
      <c r="D327" s="126" t="s">
        <v>14</v>
      </c>
      <c r="E327" s="127">
        <v>2</v>
      </c>
      <c r="F327" s="128" t="s">
        <v>226</v>
      </c>
      <c r="G327" s="129" t="s">
        <v>615</v>
      </c>
      <c r="H327" s="130">
        <v>1</v>
      </c>
      <c r="I327" s="131" t="s">
        <v>82</v>
      </c>
      <c r="J327" s="132"/>
      <c r="K327" s="133">
        <f>H327*J327</f>
        <v>0</v>
      </c>
      <c r="L327" s="134">
        <f>IF(D327="S",K327,"")</f>
        <v>0</v>
      </c>
      <c r="M327" s="135">
        <f>IF(OR(D327="P",D327="U"),K327,"")</f>
      </c>
      <c r="N327" s="135">
        <f>IF(D327="H",K327,"")</f>
      </c>
      <c r="O327" s="135">
        <f>IF(D327="V",K327,"")</f>
      </c>
      <c r="P327" s="136">
        <v>0.01099999999999568</v>
      </c>
      <c r="Q327" s="136">
        <v>0</v>
      </c>
      <c r="R327" s="136">
        <v>0</v>
      </c>
      <c r="S327" s="132">
        <v>0</v>
      </c>
      <c r="T327" s="137">
        <v>21</v>
      </c>
      <c r="U327" s="138">
        <f>K327*(T327+100)/100</f>
        <v>0</v>
      </c>
      <c r="V327" s="139"/>
    </row>
    <row r="328" spans="1:22" ht="12.75" outlineLevel="2">
      <c r="A328" s="3"/>
      <c r="B328" s="105"/>
      <c r="C328" s="105"/>
      <c r="D328" s="126" t="s">
        <v>13</v>
      </c>
      <c r="E328" s="127">
        <v>3</v>
      </c>
      <c r="F328" s="128" t="s">
        <v>343</v>
      </c>
      <c r="G328" s="129" t="s">
        <v>632</v>
      </c>
      <c r="H328" s="130">
        <v>23.2</v>
      </c>
      <c r="I328" s="131" t="s">
        <v>16</v>
      </c>
      <c r="J328" s="132"/>
      <c r="K328" s="133">
        <f>H328*J328</f>
        <v>0</v>
      </c>
      <c r="L328" s="134">
        <f>IF(D328="S",K328,"")</f>
      </c>
      <c r="M328" s="135">
        <f>IF(OR(D328="P",D328="U"),K328,"")</f>
        <v>0</v>
      </c>
      <c r="N328" s="135">
        <f>IF(D328="H",K328,"")</f>
      </c>
      <c r="O328" s="135">
        <f>IF(D328="V",K328,"")</f>
      </c>
      <c r="P328" s="136">
        <v>0.0008835831000002144</v>
      </c>
      <c r="Q328" s="136">
        <v>0</v>
      </c>
      <c r="R328" s="136">
        <v>8.732999999999265</v>
      </c>
      <c r="S328" s="132">
        <v>899.4435999999284</v>
      </c>
      <c r="T328" s="137">
        <v>21</v>
      </c>
      <c r="U328" s="138">
        <f>K328*(T328+100)/100</f>
        <v>0</v>
      </c>
      <c r="V328" s="139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513</v>
      </c>
      <c r="H329" s="141">
        <v>0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s="36" customFormat="1" ht="10.5" customHeight="1" outlineLevel="3">
      <c r="A330" s="35"/>
      <c r="B330" s="140"/>
      <c r="C330" s="140"/>
      <c r="D330" s="140"/>
      <c r="E330" s="140"/>
      <c r="F330" s="140"/>
      <c r="G330" s="140" t="s">
        <v>109</v>
      </c>
      <c r="H330" s="141">
        <v>8.8</v>
      </c>
      <c r="I330" s="142"/>
      <c r="J330" s="140"/>
      <c r="K330" s="140"/>
      <c r="L330" s="143"/>
      <c r="M330" s="143"/>
      <c r="N330" s="143"/>
      <c r="O330" s="143"/>
      <c r="P330" s="143"/>
      <c r="Q330" s="143"/>
      <c r="R330" s="143"/>
      <c r="S330" s="143"/>
      <c r="T330" s="144"/>
      <c r="U330" s="144"/>
      <c r="V330" s="140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113</v>
      </c>
      <c r="H331" s="141">
        <v>5.6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56</v>
      </c>
      <c r="H332" s="141">
        <v>2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s="36" customFormat="1" ht="10.5" customHeight="1" outlineLevel="3">
      <c r="A333" s="35"/>
      <c r="B333" s="140"/>
      <c r="C333" s="140"/>
      <c r="D333" s="140"/>
      <c r="E333" s="140"/>
      <c r="F333" s="140"/>
      <c r="G333" s="140" t="s">
        <v>106</v>
      </c>
      <c r="H333" s="141">
        <v>3</v>
      </c>
      <c r="I333" s="142"/>
      <c r="J333" s="140"/>
      <c r="K333" s="140"/>
      <c r="L333" s="143"/>
      <c r="M333" s="143"/>
      <c r="N333" s="143"/>
      <c r="O333" s="143"/>
      <c r="P333" s="143"/>
      <c r="Q333" s="143"/>
      <c r="R333" s="143"/>
      <c r="S333" s="143"/>
      <c r="T333" s="144"/>
      <c r="U333" s="144"/>
      <c r="V333" s="140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105</v>
      </c>
      <c r="H334" s="141">
        <v>2.6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99</v>
      </c>
      <c r="H335" s="141">
        <v>1.2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ht="12.75" outlineLevel="2">
      <c r="A336" s="3"/>
      <c r="B336" s="105"/>
      <c r="C336" s="105"/>
      <c r="D336" s="126" t="s">
        <v>13</v>
      </c>
      <c r="E336" s="127">
        <v>4</v>
      </c>
      <c r="F336" s="128" t="s">
        <v>344</v>
      </c>
      <c r="G336" s="129" t="s">
        <v>662</v>
      </c>
      <c r="H336" s="130">
        <v>23.2</v>
      </c>
      <c r="I336" s="131" t="s">
        <v>16</v>
      </c>
      <c r="J336" s="132"/>
      <c r="K336" s="133">
        <f aca="true" t="shared" si="44" ref="K336:K346">H336*J336</f>
        <v>0</v>
      </c>
      <c r="L336" s="134">
        <f aca="true" t="shared" si="45" ref="L336:L346">IF(D336="S",K336,"")</f>
      </c>
      <c r="M336" s="135">
        <f aca="true" t="shared" si="46" ref="M336:M346">IF(OR(D336="P",D336="U"),K336,"")</f>
        <v>0</v>
      </c>
      <c r="N336" s="135">
        <f aca="true" t="shared" si="47" ref="N336:N346">IF(D336="H",K336,"")</f>
      </c>
      <c r="O336" s="135">
        <f aca="true" t="shared" si="48" ref="O336:O346">IF(D336="V",K336,"")</f>
      </c>
      <c r="P336" s="136">
        <v>0.0008835831000002144</v>
      </c>
      <c r="Q336" s="136">
        <v>0</v>
      </c>
      <c r="R336" s="136">
        <v>0</v>
      </c>
      <c r="S336" s="132">
        <v>0</v>
      </c>
      <c r="T336" s="137">
        <v>21</v>
      </c>
      <c r="U336" s="138">
        <f aca="true" t="shared" si="49" ref="U336:U346">K336*(T336+100)/100</f>
        <v>0</v>
      </c>
      <c r="V336" s="139"/>
    </row>
    <row r="337" spans="1:22" ht="25.5" outlineLevel="2">
      <c r="A337" s="3"/>
      <c r="B337" s="105"/>
      <c r="C337" s="105"/>
      <c r="D337" s="126" t="s">
        <v>13</v>
      </c>
      <c r="E337" s="127">
        <v>5</v>
      </c>
      <c r="F337" s="128" t="s">
        <v>346</v>
      </c>
      <c r="G337" s="129" t="s">
        <v>725</v>
      </c>
      <c r="H337" s="130">
        <v>1</v>
      </c>
      <c r="I337" s="131" t="s">
        <v>88</v>
      </c>
      <c r="J337" s="132"/>
      <c r="K337" s="133">
        <f t="shared" si="44"/>
        <v>0</v>
      </c>
      <c r="L337" s="134">
        <f t="shared" si="45"/>
      </c>
      <c r="M337" s="135">
        <f t="shared" si="46"/>
        <v>0</v>
      </c>
      <c r="N337" s="135">
        <f t="shared" si="47"/>
      </c>
      <c r="O337" s="135">
        <f t="shared" si="48"/>
      </c>
      <c r="P337" s="136">
        <v>0</v>
      </c>
      <c r="Q337" s="136">
        <v>0</v>
      </c>
      <c r="R337" s="136">
        <v>0.3449999999997999</v>
      </c>
      <c r="S337" s="132">
        <v>37.25999999997839</v>
      </c>
      <c r="T337" s="137">
        <v>21</v>
      </c>
      <c r="U337" s="138">
        <f t="shared" si="49"/>
        <v>0</v>
      </c>
      <c r="V337" s="139"/>
    </row>
    <row r="338" spans="1:22" ht="12.75" outlineLevel="2">
      <c r="A338" s="3"/>
      <c r="B338" s="105"/>
      <c r="C338" s="105"/>
      <c r="D338" s="126" t="s">
        <v>14</v>
      </c>
      <c r="E338" s="127">
        <v>6</v>
      </c>
      <c r="F338" s="128" t="s">
        <v>199</v>
      </c>
      <c r="G338" s="129" t="s">
        <v>541</v>
      </c>
      <c r="H338" s="130">
        <v>0.8</v>
      </c>
      <c r="I338" s="131" t="s">
        <v>16</v>
      </c>
      <c r="J338" s="132"/>
      <c r="K338" s="133">
        <f t="shared" si="44"/>
        <v>0</v>
      </c>
      <c r="L338" s="134">
        <f t="shared" si="45"/>
        <v>0</v>
      </c>
      <c r="M338" s="135">
        <f t="shared" si="46"/>
      </c>
      <c r="N338" s="135">
        <f t="shared" si="47"/>
      </c>
      <c r="O338" s="135">
        <f t="shared" si="48"/>
      </c>
      <c r="P338" s="136">
        <v>0.01</v>
      </c>
      <c r="Q338" s="136">
        <v>0</v>
      </c>
      <c r="R338" s="136">
        <v>0</v>
      </c>
      <c r="S338" s="132">
        <v>0</v>
      </c>
      <c r="T338" s="137">
        <v>21</v>
      </c>
      <c r="U338" s="138">
        <f t="shared" si="49"/>
        <v>0</v>
      </c>
      <c r="V338" s="139"/>
    </row>
    <row r="339" spans="1:22" ht="12.75" outlineLevel="2">
      <c r="A339" s="3"/>
      <c r="B339" s="105"/>
      <c r="C339" s="105"/>
      <c r="D339" s="126" t="s">
        <v>13</v>
      </c>
      <c r="E339" s="127">
        <v>7</v>
      </c>
      <c r="F339" s="128" t="s">
        <v>347</v>
      </c>
      <c r="G339" s="129" t="s">
        <v>671</v>
      </c>
      <c r="H339" s="130">
        <v>2</v>
      </c>
      <c r="I339" s="131" t="s">
        <v>88</v>
      </c>
      <c r="J339" s="132"/>
      <c r="K339" s="133">
        <f t="shared" si="44"/>
        <v>0</v>
      </c>
      <c r="L339" s="134">
        <f t="shared" si="45"/>
      </c>
      <c r="M339" s="135">
        <f t="shared" si="46"/>
        <v>0</v>
      </c>
      <c r="N339" s="135">
        <f t="shared" si="47"/>
      </c>
      <c r="O339" s="135">
        <f t="shared" si="48"/>
      </c>
      <c r="P339" s="136">
        <v>0</v>
      </c>
      <c r="Q339" s="136">
        <v>0</v>
      </c>
      <c r="R339" s="136">
        <v>0.2600000000002183</v>
      </c>
      <c r="S339" s="132">
        <v>24.15400000002028</v>
      </c>
      <c r="T339" s="137">
        <v>21</v>
      </c>
      <c r="U339" s="138">
        <f t="shared" si="49"/>
        <v>0</v>
      </c>
      <c r="V339" s="139"/>
    </row>
    <row r="340" spans="1:22" ht="12.75" outlineLevel="2">
      <c r="A340" s="3"/>
      <c r="B340" s="105"/>
      <c r="C340" s="105"/>
      <c r="D340" s="126" t="s">
        <v>14</v>
      </c>
      <c r="E340" s="127">
        <v>8</v>
      </c>
      <c r="F340" s="128" t="s">
        <v>202</v>
      </c>
      <c r="G340" s="129" t="s">
        <v>558</v>
      </c>
      <c r="H340" s="130">
        <v>2</v>
      </c>
      <c r="I340" s="131" t="s">
        <v>88</v>
      </c>
      <c r="J340" s="132"/>
      <c r="K340" s="133">
        <f t="shared" si="44"/>
        <v>0</v>
      </c>
      <c r="L340" s="134">
        <f t="shared" si="45"/>
        <v>0</v>
      </c>
      <c r="M340" s="135">
        <f t="shared" si="46"/>
      </c>
      <c r="N340" s="135">
        <f t="shared" si="47"/>
      </c>
      <c r="O340" s="135">
        <f t="shared" si="48"/>
      </c>
      <c r="P340" s="136">
        <v>0.00208</v>
      </c>
      <c r="Q340" s="136">
        <v>0</v>
      </c>
      <c r="R340" s="136">
        <v>0</v>
      </c>
      <c r="S340" s="132">
        <v>0</v>
      </c>
      <c r="T340" s="137">
        <v>21</v>
      </c>
      <c r="U340" s="138">
        <f t="shared" si="49"/>
        <v>0</v>
      </c>
      <c r="V340" s="139"/>
    </row>
    <row r="341" spans="1:22" ht="25.5" outlineLevel="2">
      <c r="A341" s="3"/>
      <c r="B341" s="105"/>
      <c r="C341" s="105"/>
      <c r="D341" s="126" t="s">
        <v>13</v>
      </c>
      <c r="E341" s="127">
        <v>9</v>
      </c>
      <c r="F341" s="128" t="s">
        <v>342</v>
      </c>
      <c r="G341" s="129" t="s">
        <v>716</v>
      </c>
      <c r="H341" s="130">
        <v>2</v>
      </c>
      <c r="I341" s="131" t="s">
        <v>88</v>
      </c>
      <c r="J341" s="132"/>
      <c r="K341" s="133">
        <f t="shared" si="44"/>
        <v>0</v>
      </c>
      <c r="L341" s="134">
        <f t="shared" si="45"/>
      </c>
      <c r="M341" s="135">
        <f t="shared" si="46"/>
        <v>0</v>
      </c>
      <c r="N341" s="135">
        <f t="shared" si="47"/>
      </c>
      <c r="O341" s="135">
        <f t="shared" si="48"/>
      </c>
      <c r="P341" s="136">
        <v>0</v>
      </c>
      <c r="Q341" s="136">
        <v>0</v>
      </c>
      <c r="R341" s="136">
        <v>1.6820000000006985</v>
      </c>
      <c r="S341" s="132">
        <v>181.65600000007544</v>
      </c>
      <c r="T341" s="137">
        <v>21</v>
      </c>
      <c r="U341" s="138">
        <f t="shared" si="49"/>
        <v>0</v>
      </c>
      <c r="V341" s="139"/>
    </row>
    <row r="342" spans="1:22" ht="12.75" outlineLevel="2">
      <c r="A342" s="3"/>
      <c r="B342" s="105"/>
      <c r="C342" s="105"/>
      <c r="D342" s="126" t="s">
        <v>14</v>
      </c>
      <c r="E342" s="127">
        <v>10</v>
      </c>
      <c r="F342" s="128" t="s">
        <v>201</v>
      </c>
      <c r="G342" s="129" t="s">
        <v>535</v>
      </c>
      <c r="H342" s="130">
        <v>2</v>
      </c>
      <c r="I342" s="131" t="s">
        <v>88</v>
      </c>
      <c r="J342" s="132"/>
      <c r="K342" s="133">
        <f t="shared" si="44"/>
        <v>0</v>
      </c>
      <c r="L342" s="134">
        <f t="shared" si="45"/>
        <v>0</v>
      </c>
      <c r="M342" s="135">
        <f t="shared" si="46"/>
      </c>
      <c r="N342" s="135">
        <f t="shared" si="47"/>
      </c>
      <c r="O342" s="135">
        <f t="shared" si="48"/>
      </c>
      <c r="P342" s="136">
        <v>0.014</v>
      </c>
      <c r="Q342" s="136">
        <v>0</v>
      </c>
      <c r="R342" s="136">
        <v>0</v>
      </c>
      <c r="S342" s="132">
        <v>0</v>
      </c>
      <c r="T342" s="137">
        <v>21</v>
      </c>
      <c r="U342" s="138">
        <f t="shared" si="49"/>
        <v>0</v>
      </c>
      <c r="V342" s="139"/>
    </row>
    <row r="343" spans="1:22" ht="12.75" outlineLevel="2">
      <c r="A343" s="3"/>
      <c r="B343" s="105"/>
      <c r="C343" s="105"/>
      <c r="D343" s="126" t="s">
        <v>13</v>
      </c>
      <c r="E343" s="127">
        <v>11</v>
      </c>
      <c r="F343" s="128" t="s">
        <v>341</v>
      </c>
      <c r="G343" s="129" t="s">
        <v>677</v>
      </c>
      <c r="H343" s="130">
        <v>2</v>
      </c>
      <c r="I343" s="131" t="s">
        <v>88</v>
      </c>
      <c r="J343" s="132"/>
      <c r="K343" s="133">
        <f t="shared" si="44"/>
        <v>0</v>
      </c>
      <c r="L343" s="134">
        <f t="shared" si="45"/>
      </c>
      <c r="M343" s="135">
        <f t="shared" si="46"/>
        <v>0</v>
      </c>
      <c r="N343" s="135">
        <f t="shared" si="47"/>
      </c>
      <c r="O343" s="135">
        <f t="shared" si="48"/>
      </c>
      <c r="P343" s="136">
        <v>0</v>
      </c>
      <c r="Q343" s="136">
        <v>0</v>
      </c>
      <c r="R343" s="136">
        <v>0</v>
      </c>
      <c r="S343" s="132">
        <v>0</v>
      </c>
      <c r="T343" s="137">
        <v>21</v>
      </c>
      <c r="U343" s="138">
        <f t="shared" si="49"/>
        <v>0</v>
      </c>
      <c r="V343" s="139"/>
    </row>
    <row r="344" spans="1:22" ht="12.75" outlineLevel="2">
      <c r="A344" s="3"/>
      <c r="B344" s="105"/>
      <c r="C344" s="105"/>
      <c r="D344" s="126" t="s">
        <v>13</v>
      </c>
      <c r="E344" s="127">
        <v>12</v>
      </c>
      <c r="F344" s="128" t="s">
        <v>340</v>
      </c>
      <c r="G344" s="129" t="s">
        <v>695</v>
      </c>
      <c r="H344" s="130">
        <v>1</v>
      </c>
      <c r="I344" s="131" t="s">
        <v>88</v>
      </c>
      <c r="J344" s="132"/>
      <c r="K344" s="133">
        <f t="shared" si="44"/>
        <v>0</v>
      </c>
      <c r="L344" s="134">
        <f t="shared" si="45"/>
      </c>
      <c r="M344" s="135">
        <f t="shared" si="46"/>
        <v>0</v>
      </c>
      <c r="N344" s="135">
        <f t="shared" si="47"/>
      </c>
      <c r="O344" s="135">
        <f t="shared" si="48"/>
      </c>
      <c r="P344" s="136">
        <v>0.0002542463000001862</v>
      </c>
      <c r="Q344" s="136">
        <v>0</v>
      </c>
      <c r="R344" s="136">
        <v>1.5590000000001965</v>
      </c>
      <c r="S344" s="132">
        <v>160.71600000002292</v>
      </c>
      <c r="T344" s="137">
        <v>21</v>
      </c>
      <c r="U344" s="138">
        <f t="shared" si="49"/>
        <v>0</v>
      </c>
      <c r="V344" s="139"/>
    </row>
    <row r="345" spans="1:22" ht="12.75" outlineLevel="2">
      <c r="A345" s="3"/>
      <c r="B345" s="105"/>
      <c r="C345" s="105"/>
      <c r="D345" s="126" t="s">
        <v>14</v>
      </c>
      <c r="E345" s="127">
        <v>13</v>
      </c>
      <c r="F345" s="128" t="s">
        <v>200</v>
      </c>
      <c r="G345" s="129" t="s">
        <v>549</v>
      </c>
      <c r="H345" s="130">
        <v>1</v>
      </c>
      <c r="I345" s="131" t="s">
        <v>88</v>
      </c>
      <c r="J345" s="132"/>
      <c r="K345" s="133">
        <f t="shared" si="44"/>
        <v>0</v>
      </c>
      <c r="L345" s="134">
        <f t="shared" si="45"/>
        <v>0</v>
      </c>
      <c r="M345" s="135">
        <f t="shared" si="46"/>
      </c>
      <c r="N345" s="135">
        <f t="shared" si="47"/>
      </c>
      <c r="O345" s="135">
        <f t="shared" si="48"/>
      </c>
      <c r="P345" s="136">
        <v>0.0073</v>
      </c>
      <c r="Q345" s="136">
        <v>0</v>
      </c>
      <c r="R345" s="136">
        <v>0</v>
      </c>
      <c r="S345" s="132">
        <v>0</v>
      </c>
      <c r="T345" s="137">
        <v>21</v>
      </c>
      <c r="U345" s="138">
        <f t="shared" si="49"/>
        <v>0</v>
      </c>
      <c r="V345" s="139"/>
    </row>
    <row r="346" spans="1:22" ht="12.75" outlineLevel="2">
      <c r="A346" s="3"/>
      <c r="B346" s="105"/>
      <c r="C346" s="105"/>
      <c r="D346" s="126" t="s">
        <v>15</v>
      </c>
      <c r="E346" s="127">
        <v>14</v>
      </c>
      <c r="F346" s="128" t="s">
        <v>415</v>
      </c>
      <c r="G346" s="129" t="s">
        <v>665</v>
      </c>
      <c r="H346" s="130"/>
      <c r="I346" s="131" t="s">
        <v>0</v>
      </c>
      <c r="J346" s="132"/>
      <c r="K346" s="133">
        <f t="shared" si="44"/>
        <v>0</v>
      </c>
      <c r="L346" s="134">
        <f t="shared" si="45"/>
      </c>
      <c r="M346" s="135">
        <f t="shared" si="46"/>
        <v>0</v>
      </c>
      <c r="N346" s="135">
        <f t="shared" si="47"/>
      </c>
      <c r="O346" s="135">
        <f t="shared" si="48"/>
      </c>
      <c r="P346" s="136">
        <v>0</v>
      </c>
      <c r="Q346" s="136">
        <v>0</v>
      </c>
      <c r="R346" s="136">
        <v>0</v>
      </c>
      <c r="S346" s="132">
        <v>0</v>
      </c>
      <c r="T346" s="137">
        <v>21</v>
      </c>
      <c r="U346" s="138">
        <f t="shared" si="49"/>
        <v>0</v>
      </c>
      <c r="V346" s="139"/>
    </row>
    <row r="347" spans="1:22" ht="12.75" outlineLevel="1">
      <c r="A347" s="3"/>
      <c r="B347" s="106"/>
      <c r="C347" s="75" t="s">
        <v>72</v>
      </c>
      <c r="D347" s="76" t="s">
        <v>12</v>
      </c>
      <c r="E347" s="77"/>
      <c r="F347" s="77" t="s">
        <v>85</v>
      </c>
      <c r="G347" s="78" t="s">
        <v>520</v>
      </c>
      <c r="H347" s="77"/>
      <c r="I347" s="76"/>
      <c r="J347" s="77"/>
      <c r="K347" s="107">
        <f>SUBTOTAL(9,K348:K349)</f>
        <v>0</v>
      </c>
      <c r="L347" s="80">
        <f>SUBTOTAL(9,L348:L349)</f>
        <v>0</v>
      </c>
      <c r="M347" s="80">
        <f>SUBTOTAL(9,M348:M349)</f>
        <v>0</v>
      </c>
      <c r="N347" s="80">
        <f>SUBTOTAL(9,N348:N349)</f>
        <v>0</v>
      </c>
      <c r="O347" s="80">
        <f>SUBTOTAL(9,O348:O349)</f>
        <v>0</v>
      </c>
      <c r="P347" s="81">
        <f>SUMPRODUCT(P348:P349,$H348:$H349)</f>
        <v>0</v>
      </c>
      <c r="Q347" s="81">
        <f>SUMPRODUCT(Q348:Q349,$H348:$H349)</f>
        <v>0</v>
      </c>
      <c r="R347" s="81">
        <f>SUMPRODUCT(R348:R349,$H348:$H349)</f>
        <v>0</v>
      </c>
      <c r="S347" s="80">
        <f>SUMPRODUCT(S348:S349,$H348:$H349)</f>
        <v>0</v>
      </c>
      <c r="T347" s="108">
        <f>SUMPRODUCT(T348:T349,$K348:$K349)/100</f>
        <v>0</v>
      </c>
      <c r="U347" s="108">
        <f>K347+T347</f>
        <v>0</v>
      </c>
      <c r="V347" s="105"/>
    </row>
    <row r="348" spans="1:22" ht="12.75" outlineLevel="2">
      <c r="A348" s="3"/>
      <c r="B348" s="116"/>
      <c r="C348" s="117"/>
      <c r="D348" s="118"/>
      <c r="E348" s="119" t="s">
        <v>567</v>
      </c>
      <c r="F348" s="120"/>
      <c r="G348" s="121"/>
      <c r="H348" s="120"/>
      <c r="I348" s="118"/>
      <c r="J348" s="120"/>
      <c r="K348" s="122"/>
      <c r="L348" s="123"/>
      <c r="M348" s="123"/>
      <c r="N348" s="123"/>
      <c r="O348" s="123"/>
      <c r="P348" s="124"/>
      <c r="Q348" s="124"/>
      <c r="R348" s="124"/>
      <c r="S348" s="124"/>
      <c r="T348" s="125"/>
      <c r="U348" s="125"/>
      <c r="V348" s="105"/>
    </row>
    <row r="349" spans="1:22" ht="12.75" outlineLevel="2">
      <c r="A349" s="3"/>
      <c r="B349" s="105"/>
      <c r="C349" s="105"/>
      <c r="D349" s="126" t="s">
        <v>13</v>
      </c>
      <c r="E349" s="127">
        <v>1</v>
      </c>
      <c r="F349" s="128" t="s">
        <v>72</v>
      </c>
      <c r="G349" s="129" t="s">
        <v>577</v>
      </c>
      <c r="H349" s="130">
        <v>1</v>
      </c>
      <c r="I349" s="131" t="s">
        <v>144</v>
      </c>
      <c r="J349" s="132"/>
      <c r="K349" s="133">
        <f>H349*J349</f>
        <v>0</v>
      </c>
      <c r="L349" s="134">
        <f>IF(D349="S",K349,"")</f>
      </c>
      <c r="M349" s="135">
        <f>IF(OR(D349="P",D349="U"),K349,"")</f>
        <v>0</v>
      </c>
      <c r="N349" s="135">
        <f>IF(D349="H",K349,"")</f>
      </c>
      <c r="O349" s="135">
        <f>IF(D349="V",K349,"")</f>
      </c>
      <c r="P349" s="136">
        <v>0</v>
      </c>
      <c r="Q349" s="136">
        <v>0</v>
      </c>
      <c r="R349" s="136">
        <v>0</v>
      </c>
      <c r="S349" s="132">
        <v>0</v>
      </c>
      <c r="T349" s="137">
        <v>21</v>
      </c>
      <c r="U349" s="138">
        <f>K349*(T349+100)/100</f>
        <v>0</v>
      </c>
      <c r="V349" s="139"/>
    </row>
    <row r="350" spans="1:22" ht="12.75" outlineLevel="1">
      <c r="A350" s="3"/>
      <c r="B350" s="106"/>
      <c r="C350" s="75" t="s">
        <v>73</v>
      </c>
      <c r="D350" s="76" t="s">
        <v>12</v>
      </c>
      <c r="E350" s="77"/>
      <c r="F350" s="77" t="s">
        <v>85</v>
      </c>
      <c r="G350" s="78" t="s">
        <v>484</v>
      </c>
      <c r="H350" s="77"/>
      <c r="I350" s="76"/>
      <c r="J350" s="77"/>
      <c r="K350" s="107">
        <f>SUBTOTAL(9,K351:K364)</f>
        <v>0</v>
      </c>
      <c r="L350" s="80">
        <f>SUBTOTAL(9,L351:L364)</f>
        <v>0</v>
      </c>
      <c r="M350" s="80">
        <f>SUBTOTAL(9,M351:M364)</f>
        <v>0</v>
      </c>
      <c r="N350" s="80">
        <f>SUBTOTAL(9,N351:N364)</f>
        <v>0</v>
      </c>
      <c r="O350" s="80">
        <f>SUBTOTAL(9,O351:O364)</f>
        <v>0</v>
      </c>
      <c r="P350" s="81">
        <f>SUMPRODUCT(P351:P364,$H351:$H364)</f>
        <v>0.08587489999999999</v>
      </c>
      <c r="Q350" s="81">
        <f>SUMPRODUCT(Q351:Q364,$H351:$H364)</f>
        <v>0</v>
      </c>
      <c r="R350" s="81">
        <f>SUMPRODUCT(R351:R364,$H351:$H364)</f>
        <v>2.693900000000361</v>
      </c>
      <c r="S350" s="80">
        <f>SUMPRODUCT(S351:S364,$H351:$H364)</f>
        <v>262.0509980000298</v>
      </c>
      <c r="T350" s="108">
        <f>SUMPRODUCT(T351:T364,$K351:$K364)/100</f>
        <v>0</v>
      </c>
      <c r="U350" s="108">
        <f>K350+T350</f>
        <v>0</v>
      </c>
      <c r="V350" s="105"/>
    </row>
    <row r="351" spans="1:22" ht="12.75" outlineLevel="2">
      <c r="A351" s="3"/>
      <c r="B351" s="116"/>
      <c r="C351" s="117"/>
      <c r="D351" s="118"/>
      <c r="E351" s="119" t="s">
        <v>567</v>
      </c>
      <c r="F351" s="120"/>
      <c r="G351" s="121"/>
      <c r="H351" s="120"/>
      <c r="I351" s="118"/>
      <c r="J351" s="120"/>
      <c r="K351" s="122"/>
      <c r="L351" s="123"/>
      <c r="M351" s="123"/>
      <c r="N351" s="123"/>
      <c r="O351" s="123"/>
      <c r="P351" s="124"/>
      <c r="Q351" s="124"/>
      <c r="R351" s="124"/>
      <c r="S351" s="124"/>
      <c r="T351" s="125"/>
      <c r="U351" s="125"/>
      <c r="V351" s="105"/>
    </row>
    <row r="352" spans="1:22" ht="25.5" outlineLevel="2">
      <c r="A352" s="3"/>
      <c r="B352" s="105"/>
      <c r="C352" s="105"/>
      <c r="D352" s="126" t="s">
        <v>13</v>
      </c>
      <c r="E352" s="127">
        <v>1</v>
      </c>
      <c r="F352" s="128" t="s">
        <v>349</v>
      </c>
      <c r="G352" s="129" t="s">
        <v>738</v>
      </c>
      <c r="H352" s="130">
        <v>3.41</v>
      </c>
      <c r="I352" s="131" t="s">
        <v>36</v>
      </c>
      <c r="J352" s="132"/>
      <c r="K352" s="133">
        <f>H352*J352</f>
        <v>0</v>
      </c>
      <c r="L352" s="134">
        <f>IF(D352="S",K352,"")</f>
      </c>
      <c r="M352" s="135">
        <f>IF(OR(D352="P",D352="U"),K352,"")</f>
        <v>0</v>
      </c>
      <c r="N352" s="135">
        <f>IF(D352="H",K352,"")</f>
      </c>
      <c r="O352" s="135">
        <f>IF(D352="V",K352,"")</f>
      </c>
      <c r="P352" s="136">
        <v>0.0036699999999999997</v>
      </c>
      <c r="Q352" s="136">
        <v>0</v>
      </c>
      <c r="R352" s="136">
        <v>0.5500000000001819</v>
      </c>
      <c r="S352" s="132">
        <v>51.095000000016896</v>
      </c>
      <c r="T352" s="137">
        <v>21</v>
      </c>
      <c r="U352" s="138">
        <f>K352*(T352+100)/100</f>
        <v>0</v>
      </c>
      <c r="V352" s="139"/>
    </row>
    <row r="353" spans="1:22" s="36" customFormat="1" ht="10.5" customHeight="1" outlineLevel="3">
      <c r="A353" s="35"/>
      <c r="B353" s="140"/>
      <c r="C353" s="140"/>
      <c r="D353" s="140"/>
      <c r="E353" s="140"/>
      <c r="F353" s="140"/>
      <c r="G353" s="140" t="s">
        <v>152</v>
      </c>
      <c r="H353" s="141">
        <v>1.32</v>
      </c>
      <c r="I353" s="142"/>
      <c r="J353" s="140"/>
      <c r="K353" s="140"/>
      <c r="L353" s="143"/>
      <c r="M353" s="143"/>
      <c r="N353" s="143"/>
      <c r="O353" s="143"/>
      <c r="P353" s="143"/>
      <c r="Q353" s="143"/>
      <c r="R353" s="143"/>
      <c r="S353" s="143"/>
      <c r="T353" s="144"/>
      <c r="U353" s="144"/>
      <c r="V353" s="140"/>
    </row>
    <row r="354" spans="1:22" s="36" customFormat="1" ht="10.5" customHeight="1" outlineLevel="3">
      <c r="A354" s="35"/>
      <c r="B354" s="140"/>
      <c r="C354" s="140"/>
      <c r="D354" s="140"/>
      <c r="E354" s="140"/>
      <c r="F354" s="140"/>
      <c r="G354" s="140" t="s">
        <v>153</v>
      </c>
      <c r="H354" s="141">
        <v>2.09</v>
      </c>
      <c r="I354" s="142"/>
      <c r="J354" s="140"/>
      <c r="K354" s="140"/>
      <c r="L354" s="143"/>
      <c r="M354" s="143"/>
      <c r="N354" s="143"/>
      <c r="O354" s="143"/>
      <c r="P354" s="143"/>
      <c r="Q354" s="143"/>
      <c r="R354" s="143"/>
      <c r="S354" s="143"/>
      <c r="T354" s="144"/>
      <c r="U354" s="144"/>
      <c r="V354" s="140"/>
    </row>
    <row r="355" spans="1:22" ht="25.5" outlineLevel="2">
      <c r="A355" s="3"/>
      <c r="B355" s="105"/>
      <c r="C355" s="105"/>
      <c r="D355" s="126" t="s">
        <v>14</v>
      </c>
      <c r="E355" s="127">
        <v>2</v>
      </c>
      <c r="F355" s="128" t="s">
        <v>196</v>
      </c>
      <c r="G355" s="129" t="s">
        <v>711</v>
      </c>
      <c r="H355" s="130">
        <v>3.751</v>
      </c>
      <c r="I355" s="131" t="s">
        <v>36</v>
      </c>
      <c r="J355" s="132"/>
      <c r="K355" s="133">
        <f>H355*J355</f>
        <v>0</v>
      </c>
      <c r="L355" s="134">
        <f>IF(D355="S",K355,"")</f>
        <v>0</v>
      </c>
      <c r="M355" s="135">
        <f>IF(OR(D355="P",D355="U"),K355,"")</f>
      </c>
      <c r="N355" s="135">
        <f>IF(D355="H",K355,"")</f>
      </c>
      <c r="O355" s="135">
        <f>IF(D355="V",K355,"")</f>
      </c>
      <c r="P355" s="136">
        <v>0.0192</v>
      </c>
      <c r="Q355" s="136">
        <v>0</v>
      </c>
      <c r="R355" s="136">
        <v>0</v>
      </c>
      <c r="S355" s="132">
        <v>0</v>
      </c>
      <c r="T355" s="137">
        <v>21</v>
      </c>
      <c r="U355" s="138">
        <f>K355*(T355+100)/100</f>
        <v>0</v>
      </c>
      <c r="V355" s="139"/>
    </row>
    <row r="356" spans="1:22" s="36" customFormat="1" ht="10.5" customHeight="1" outlineLevel="3">
      <c r="A356" s="35"/>
      <c r="B356" s="140"/>
      <c r="C356" s="140"/>
      <c r="D356" s="140"/>
      <c r="E356" s="140"/>
      <c r="F356" s="140"/>
      <c r="G356" s="140" t="s">
        <v>184</v>
      </c>
      <c r="H356" s="141">
        <v>3.751</v>
      </c>
      <c r="I356" s="142"/>
      <c r="J356" s="140"/>
      <c r="K356" s="140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0"/>
    </row>
    <row r="357" spans="1:22" ht="12.75" outlineLevel="2">
      <c r="A357" s="3"/>
      <c r="B357" s="105"/>
      <c r="C357" s="105"/>
      <c r="D357" s="126" t="s">
        <v>13</v>
      </c>
      <c r="E357" s="127">
        <v>3</v>
      </c>
      <c r="F357" s="128" t="s">
        <v>352</v>
      </c>
      <c r="G357" s="129" t="s">
        <v>518</v>
      </c>
      <c r="H357" s="130">
        <v>3.41</v>
      </c>
      <c r="I357" s="131" t="s">
        <v>36</v>
      </c>
      <c r="J357" s="132"/>
      <c r="K357" s="133">
        <f>H357*J357</f>
        <v>0</v>
      </c>
      <c r="L357" s="134">
        <f>IF(D357="S",K357,"")</f>
      </c>
      <c r="M357" s="135">
        <f>IF(OR(D357="P",D357="U"),K357,"")</f>
        <v>0</v>
      </c>
      <c r="N357" s="135">
        <f>IF(D357="H",K357,"")</f>
      </c>
      <c r="O357" s="135">
        <f>IF(D357="V",K357,"")</f>
      </c>
      <c r="P357" s="136">
        <v>0.0003</v>
      </c>
      <c r="Q357" s="136">
        <v>0</v>
      </c>
      <c r="R357" s="136">
        <v>0.04399999999998271</v>
      </c>
      <c r="S357" s="132">
        <v>4.584799999998199</v>
      </c>
      <c r="T357" s="137">
        <v>21</v>
      </c>
      <c r="U357" s="138">
        <f>K357*(T357+100)/100</f>
        <v>0</v>
      </c>
      <c r="V357" s="139"/>
    </row>
    <row r="358" spans="1:22" ht="12.75" outlineLevel="2">
      <c r="A358" s="3"/>
      <c r="B358" s="105"/>
      <c r="C358" s="105"/>
      <c r="D358" s="126" t="s">
        <v>13</v>
      </c>
      <c r="E358" s="127">
        <v>4</v>
      </c>
      <c r="F358" s="128" t="s">
        <v>350</v>
      </c>
      <c r="G358" s="129" t="s">
        <v>652</v>
      </c>
      <c r="H358" s="130">
        <v>3.41</v>
      </c>
      <c r="I358" s="131" t="s">
        <v>36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0</v>
      </c>
      <c r="Q358" s="136">
        <v>0</v>
      </c>
      <c r="R358" s="136">
        <v>0.030000000000001137</v>
      </c>
      <c r="S358" s="132">
        <v>3.2400000000001223</v>
      </c>
      <c r="T358" s="137">
        <v>21</v>
      </c>
      <c r="U358" s="138">
        <f>K358*(T358+100)/100</f>
        <v>0</v>
      </c>
      <c r="V358" s="139"/>
    </row>
    <row r="359" spans="1:22" ht="12.75" outlineLevel="2">
      <c r="A359" s="3"/>
      <c r="B359" s="105"/>
      <c r="C359" s="105"/>
      <c r="D359" s="126" t="s">
        <v>13</v>
      </c>
      <c r="E359" s="127">
        <v>5</v>
      </c>
      <c r="F359" s="128" t="s">
        <v>351</v>
      </c>
      <c r="G359" s="129" t="s">
        <v>656</v>
      </c>
      <c r="H359" s="130">
        <v>3.41</v>
      </c>
      <c r="I359" s="131" t="s">
        <v>36</v>
      </c>
      <c r="J359" s="132"/>
      <c r="K359" s="133">
        <f>H359*J359</f>
        <v>0</v>
      </c>
      <c r="L359" s="134">
        <f>IF(D359="S",K359,"")</f>
      </c>
      <c r="M359" s="135">
        <f>IF(OR(D359="P",D359="U"),K359,"")</f>
        <v>0</v>
      </c>
      <c r="N359" s="135">
        <f>IF(D359="H",K359,"")</f>
      </c>
      <c r="O359" s="135">
        <f>IF(D359="V",K359,"")</f>
      </c>
      <c r="P359" s="136">
        <v>0</v>
      </c>
      <c r="Q359" s="136">
        <v>0</v>
      </c>
      <c r="R359" s="136">
        <v>0.16599999999993995</v>
      </c>
      <c r="S359" s="132">
        <v>17.927999999993517</v>
      </c>
      <c r="T359" s="137">
        <v>21</v>
      </c>
      <c r="U359" s="138">
        <f>K359*(T359+100)/100</f>
        <v>0</v>
      </c>
      <c r="V359" s="139"/>
    </row>
    <row r="360" spans="1:22" ht="12.75" outlineLevel="2">
      <c r="A360" s="3"/>
      <c r="B360" s="105"/>
      <c r="C360" s="105"/>
      <c r="D360" s="126" t="s">
        <v>13</v>
      </c>
      <c r="E360" s="127">
        <v>6</v>
      </c>
      <c r="F360" s="128" t="s">
        <v>353</v>
      </c>
      <c r="G360" s="129" t="s">
        <v>522</v>
      </c>
      <c r="H360" s="130">
        <v>10.6</v>
      </c>
      <c r="I360" s="131" t="s">
        <v>16</v>
      </c>
      <c r="J360" s="132"/>
      <c r="K360" s="133">
        <f>H360*J360</f>
        <v>0</v>
      </c>
      <c r="L360" s="134">
        <f>IF(D360="S",K360,"")</f>
      </c>
      <c r="M360" s="135">
        <f>IF(OR(D360="P",D360="U"),K360,"")</f>
        <v>0</v>
      </c>
      <c r="N360" s="135">
        <f>IF(D360="H",K360,"")</f>
      </c>
      <c r="O360" s="135">
        <f>IF(D360="V",K360,"")</f>
      </c>
      <c r="P360" s="136">
        <v>3E-05</v>
      </c>
      <c r="Q360" s="136">
        <v>0</v>
      </c>
      <c r="R360" s="136">
        <v>0</v>
      </c>
      <c r="S360" s="132">
        <v>0</v>
      </c>
      <c r="T360" s="137">
        <v>21</v>
      </c>
      <c r="U360" s="138">
        <f>K360*(T360+100)/100</f>
        <v>0</v>
      </c>
      <c r="V360" s="139"/>
    </row>
    <row r="361" spans="1:22" s="36" customFormat="1" ht="10.5" customHeight="1" outlineLevel="3">
      <c r="A361" s="35"/>
      <c r="B361" s="140"/>
      <c r="C361" s="140"/>
      <c r="D361" s="140"/>
      <c r="E361" s="140"/>
      <c r="F361" s="140"/>
      <c r="G361" s="140" t="s">
        <v>104</v>
      </c>
      <c r="H361" s="141">
        <v>2.4</v>
      </c>
      <c r="I361" s="142"/>
      <c r="J361" s="140"/>
      <c r="K361" s="140"/>
      <c r="L361" s="143"/>
      <c r="M361" s="143"/>
      <c r="N361" s="143"/>
      <c r="O361" s="143"/>
      <c r="P361" s="143"/>
      <c r="Q361" s="143"/>
      <c r="R361" s="143"/>
      <c r="S361" s="143"/>
      <c r="T361" s="144"/>
      <c r="U361" s="144"/>
      <c r="V361" s="140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107</v>
      </c>
      <c r="H362" s="141">
        <v>3.8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103</v>
      </c>
      <c r="H363" s="141">
        <v>4.4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ht="12.75" outlineLevel="2">
      <c r="A364" s="3"/>
      <c r="B364" s="105"/>
      <c r="C364" s="105"/>
      <c r="D364" s="126" t="s">
        <v>15</v>
      </c>
      <c r="E364" s="127">
        <v>7</v>
      </c>
      <c r="F364" s="128" t="s">
        <v>416</v>
      </c>
      <c r="G364" s="129" t="s">
        <v>691</v>
      </c>
      <c r="H364" s="130"/>
      <c r="I364" s="131" t="s">
        <v>0</v>
      </c>
      <c r="J364" s="132"/>
      <c r="K364" s="133">
        <f>H364*J364</f>
        <v>0</v>
      </c>
      <c r="L364" s="134">
        <f>IF(D364="S",K364,"")</f>
      </c>
      <c r="M364" s="135">
        <f>IF(OR(D364="P",D364="U"),K364,"")</f>
        <v>0</v>
      </c>
      <c r="N364" s="135">
        <f>IF(D364="H",K364,"")</f>
      </c>
      <c r="O364" s="135">
        <f>IF(D364="V",K364,"")</f>
      </c>
      <c r="P364" s="136">
        <v>0</v>
      </c>
      <c r="Q364" s="136">
        <v>0</v>
      </c>
      <c r="R364" s="136">
        <v>0</v>
      </c>
      <c r="S364" s="132">
        <v>0</v>
      </c>
      <c r="T364" s="137">
        <v>21</v>
      </c>
      <c r="U364" s="138">
        <f>K364*(T364+100)/100</f>
        <v>0</v>
      </c>
      <c r="V364" s="139"/>
    </row>
    <row r="365" spans="1:22" ht="12.75" outlineLevel="1">
      <c r="A365" s="3"/>
      <c r="B365" s="106"/>
      <c r="C365" s="75" t="s">
        <v>74</v>
      </c>
      <c r="D365" s="76" t="s">
        <v>12</v>
      </c>
      <c r="E365" s="77"/>
      <c r="F365" s="77" t="s">
        <v>85</v>
      </c>
      <c r="G365" s="78" t="s">
        <v>515</v>
      </c>
      <c r="H365" s="77"/>
      <c r="I365" s="76"/>
      <c r="J365" s="77"/>
      <c r="K365" s="107">
        <f>SUBTOTAL(9,K366:K378)</f>
        <v>0</v>
      </c>
      <c r="L365" s="80">
        <f>SUBTOTAL(9,L366:L378)</f>
        <v>0</v>
      </c>
      <c r="M365" s="80">
        <f>SUBTOTAL(9,M366:M378)</f>
        <v>0</v>
      </c>
      <c r="N365" s="80">
        <f>SUBTOTAL(9,N366:N378)</f>
        <v>0</v>
      </c>
      <c r="O365" s="80">
        <f>SUBTOTAL(9,O366:O378)</f>
        <v>0</v>
      </c>
      <c r="P365" s="81">
        <f>SUMPRODUCT(P366:P378,$H366:$H378)</f>
        <v>0.784637700000238</v>
      </c>
      <c r="Q365" s="81">
        <f>SUMPRODUCT(Q366:Q378,$H366:$H378)</f>
        <v>0</v>
      </c>
      <c r="R365" s="81">
        <f>SUMPRODUCT(R366:R378,$H366:$H378)</f>
        <v>56.888772500032985</v>
      </c>
      <c r="S365" s="80">
        <f>SUMPRODUCT(S366:S378,$H366:$H378)</f>
        <v>6193.307514003543</v>
      </c>
      <c r="T365" s="108">
        <f>SUMPRODUCT(T366:T378,$K366:$K378)/100</f>
        <v>0</v>
      </c>
      <c r="U365" s="108">
        <f>K365+T365</f>
        <v>0</v>
      </c>
      <c r="V365" s="105"/>
    </row>
    <row r="366" spans="1:22" ht="12.75" outlineLevel="2">
      <c r="A366" s="3"/>
      <c r="B366" s="116"/>
      <c r="C366" s="117"/>
      <c r="D366" s="118"/>
      <c r="E366" s="119" t="s">
        <v>567</v>
      </c>
      <c r="F366" s="120"/>
      <c r="G366" s="121"/>
      <c r="H366" s="120"/>
      <c r="I366" s="118"/>
      <c r="J366" s="120"/>
      <c r="K366" s="122"/>
      <c r="L366" s="123"/>
      <c r="M366" s="123"/>
      <c r="N366" s="123"/>
      <c r="O366" s="123"/>
      <c r="P366" s="124"/>
      <c r="Q366" s="124"/>
      <c r="R366" s="124"/>
      <c r="S366" s="124"/>
      <c r="T366" s="125"/>
      <c r="U366" s="125"/>
      <c r="V366" s="105"/>
    </row>
    <row r="367" spans="1:22" ht="12.75" outlineLevel="2">
      <c r="A367" s="3"/>
      <c r="B367" s="105"/>
      <c r="C367" s="105"/>
      <c r="D367" s="126" t="s">
        <v>13</v>
      </c>
      <c r="E367" s="127">
        <v>1</v>
      </c>
      <c r="F367" s="128" t="s">
        <v>356</v>
      </c>
      <c r="G367" s="129" t="s">
        <v>578</v>
      </c>
      <c r="H367" s="130">
        <v>84.918</v>
      </c>
      <c r="I367" s="131" t="s">
        <v>36</v>
      </c>
      <c r="J367" s="132"/>
      <c r="K367" s="133">
        <f>H367*J367</f>
        <v>0</v>
      </c>
      <c r="L367" s="134">
        <f>IF(D367="S",K367,"")</f>
      </c>
      <c r="M367" s="135">
        <f>IF(OR(D367="P",D367="U"),K367,"")</f>
        <v>0</v>
      </c>
      <c r="N367" s="135">
        <f>IF(D367="H",K367,"")</f>
      </c>
      <c r="O367" s="135">
        <f>IF(D367="V",K367,"")</f>
      </c>
      <c r="P367" s="136">
        <v>0</v>
      </c>
      <c r="Q367" s="136">
        <v>0</v>
      </c>
      <c r="R367" s="136">
        <v>0.2800000000002001</v>
      </c>
      <c r="S367" s="132">
        <v>30.240000000021606</v>
      </c>
      <c r="T367" s="137">
        <v>21</v>
      </c>
      <c r="U367" s="138">
        <f>K367*(T367+100)/100</f>
        <v>0</v>
      </c>
      <c r="V367" s="139"/>
    </row>
    <row r="368" spans="1:22" s="115" customFormat="1" ht="11.25" outlineLevel="2">
      <c r="A368" s="109"/>
      <c r="B368" s="109"/>
      <c r="C368" s="109"/>
      <c r="D368" s="109"/>
      <c r="E368" s="109"/>
      <c r="F368" s="109"/>
      <c r="G368" s="110" t="s">
        <v>644</v>
      </c>
      <c r="H368" s="109"/>
      <c r="I368" s="111"/>
      <c r="J368" s="109"/>
      <c r="K368" s="109"/>
      <c r="L368" s="112"/>
      <c r="M368" s="112"/>
      <c r="N368" s="112"/>
      <c r="O368" s="112"/>
      <c r="P368" s="113"/>
      <c r="Q368" s="109"/>
      <c r="R368" s="109"/>
      <c r="S368" s="109"/>
      <c r="T368" s="114"/>
      <c r="U368" s="114"/>
      <c r="V368" s="109"/>
    </row>
    <row r="369" spans="1:22" ht="12.75" outlineLevel="2">
      <c r="A369" s="3"/>
      <c r="B369" s="105"/>
      <c r="C369" s="105"/>
      <c r="D369" s="126" t="s">
        <v>13</v>
      </c>
      <c r="E369" s="127">
        <v>2</v>
      </c>
      <c r="F369" s="128" t="s">
        <v>352</v>
      </c>
      <c r="G369" s="129" t="s">
        <v>518</v>
      </c>
      <c r="H369" s="130">
        <v>84.9175</v>
      </c>
      <c r="I369" s="131" t="s">
        <v>36</v>
      </c>
      <c r="J369" s="132"/>
      <c r="K369" s="133">
        <f>H369*J369</f>
        <v>0</v>
      </c>
      <c r="L369" s="134">
        <f>IF(D369="S",K369,"")</f>
      </c>
      <c r="M369" s="135">
        <f>IF(OR(D369="P",D369="U"),K369,"")</f>
        <v>0</v>
      </c>
      <c r="N369" s="135">
        <f>IF(D369="H",K369,"")</f>
      </c>
      <c r="O369" s="135">
        <f>IF(D369="V",K369,"")</f>
      </c>
      <c r="P369" s="136">
        <v>0.000300000000000189</v>
      </c>
      <c r="Q369" s="136">
        <v>0</v>
      </c>
      <c r="R369" s="136">
        <v>0.04399999999998272</v>
      </c>
      <c r="S369" s="132">
        <v>5.332799999997905</v>
      </c>
      <c r="T369" s="137">
        <v>21</v>
      </c>
      <c r="U369" s="138">
        <f>K369*(T369+100)/100</f>
        <v>0</v>
      </c>
      <c r="V369" s="139"/>
    </row>
    <row r="370" spans="1:22" ht="12.75" outlineLevel="2">
      <c r="A370" s="3"/>
      <c r="B370" s="105"/>
      <c r="C370" s="105"/>
      <c r="D370" s="126" t="s">
        <v>13</v>
      </c>
      <c r="E370" s="127">
        <v>3</v>
      </c>
      <c r="F370" s="128" t="s">
        <v>354</v>
      </c>
      <c r="G370" s="129" t="s">
        <v>688</v>
      </c>
      <c r="H370" s="130">
        <v>84.9175</v>
      </c>
      <c r="I370" s="131" t="s">
        <v>36</v>
      </c>
      <c r="J370" s="132"/>
      <c r="K370" s="133">
        <f>H370*J370</f>
        <v>0</v>
      </c>
      <c r="L370" s="134">
        <f>IF(D370="S",K370,"")</f>
      </c>
      <c r="M370" s="135">
        <f>IF(OR(D370="P",D370="U"),K370,"")</f>
        <v>0</v>
      </c>
      <c r="N370" s="135">
        <f>IF(D370="H",K370,"")</f>
      </c>
      <c r="O370" s="135">
        <f>IF(D370="V",K370,"")</f>
      </c>
      <c r="P370" s="136">
        <v>0.007150000000002876</v>
      </c>
      <c r="Q370" s="136">
        <v>0</v>
      </c>
      <c r="R370" s="136">
        <v>0.3000000000001819</v>
      </c>
      <c r="S370" s="132">
        <v>32.400000000019645</v>
      </c>
      <c r="T370" s="137">
        <v>21</v>
      </c>
      <c r="U370" s="138">
        <f>K370*(T370+100)/100</f>
        <v>0</v>
      </c>
      <c r="V370" s="139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267</v>
      </c>
      <c r="H371" s="141">
        <v>41.5925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181</v>
      </c>
      <c r="H372" s="141">
        <v>1.04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197</v>
      </c>
      <c r="H373" s="141">
        <v>41.85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176</v>
      </c>
      <c r="H374" s="141">
        <v>0.435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ht="25.5" outlineLevel="2">
      <c r="A375" s="3"/>
      <c r="B375" s="105"/>
      <c r="C375" s="105"/>
      <c r="D375" s="126" t="s">
        <v>13</v>
      </c>
      <c r="E375" s="127">
        <v>4</v>
      </c>
      <c r="F375" s="128" t="s">
        <v>355</v>
      </c>
      <c r="G375" s="129" t="s">
        <v>749</v>
      </c>
      <c r="H375" s="130">
        <v>84.9175</v>
      </c>
      <c r="I375" s="131" t="s">
        <v>36</v>
      </c>
      <c r="J375" s="132"/>
      <c r="K375" s="133">
        <f>H375*J375</f>
        <v>0</v>
      </c>
      <c r="L375" s="134">
        <f>IF(D375="S",K375,"")</f>
      </c>
      <c r="M375" s="135">
        <f>IF(OR(D375="P",D375="U"),K375,"")</f>
        <v>0</v>
      </c>
      <c r="N375" s="135">
        <f>IF(D375="H",K375,"")</f>
      </c>
      <c r="O375" s="135">
        <f>IF(D375="V",K375,"")</f>
      </c>
      <c r="P375" s="136">
        <v>0.0017899999999997365</v>
      </c>
      <c r="Q375" s="136">
        <v>0</v>
      </c>
      <c r="R375" s="136">
        <v>0.03500000000002501</v>
      </c>
      <c r="S375" s="132">
        <v>3.780000000002701</v>
      </c>
      <c r="T375" s="137">
        <v>21</v>
      </c>
      <c r="U375" s="138">
        <f>K375*(T375+100)/100</f>
        <v>0</v>
      </c>
      <c r="V375" s="139"/>
    </row>
    <row r="376" spans="1:22" ht="12.75" outlineLevel="2">
      <c r="A376" s="3"/>
      <c r="B376" s="105"/>
      <c r="C376" s="105"/>
      <c r="D376" s="126" t="s">
        <v>13</v>
      </c>
      <c r="E376" s="127">
        <v>5</v>
      </c>
      <c r="F376" s="128" t="s">
        <v>358</v>
      </c>
      <c r="G376" s="129" t="s">
        <v>684</v>
      </c>
      <c r="H376" s="130">
        <v>8</v>
      </c>
      <c r="I376" s="131" t="s">
        <v>36</v>
      </c>
      <c r="J376" s="132"/>
      <c r="K376" s="133">
        <f>H376*J376</f>
        <v>0</v>
      </c>
      <c r="L376" s="134">
        <f>IF(D376="S",K376,"")</f>
      </c>
      <c r="M376" s="135">
        <f>IF(OR(D376="P",D376="U"),K376,"")</f>
        <v>0</v>
      </c>
      <c r="N376" s="135">
        <f>IF(D376="H",K376,"")</f>
      </c>
      <c r="O376" s="135">
        <f>IF(D376="V",K376,"")</f>
      </c>
      <c r="P376" s="136">
        <v>0</v>
      </c>
      <c r="Q376" s="136">
        <v>0</v>
      </c>
      <c r="R376" s="136">
        <v>0.11599999999998545</v>
      </c>
      <c r="S376" s="132">
        <v>12.527999999998428</v>
      </c>
      <c r="T376" s="137">
        <v>21</v>
      </c>
      <c r="U376" s="138">
        <f>K376*(T376+100)/100</f>
        <v>0</v>
      </c>
      <c r="V376" s="139"/>
    </row>
    <row r="377" spans="1:22" ht="12.75" outlineLevel="2">
      <c r="A377" s="3"/>
      <c r="B377" s="105"/>
      <c r="C377" s="105"/>
      <c r="D377" s="126" t="s">
        <v>13</v>
      </c>
      <c r="E377" s="127">
        <v>6</v>
      </c>
      <c r="F377" s="128" t="s">
        <v>357</v>
      </c>
      <c r="G377" s="129" t="s">
        <v>523</v>
      </c>
      <c r="H377" s="130">
        <v>84.9175</v>
      </c>
      <c r="I377" s="131" t="s">
        <v>36</v>
      </c>
      <c r="J377" s="132"/>
      <c r="K377" s="133">
        <f>H377*J377</f>
        <v>0</v>
      </c>
      <c r="L377" s="134">
        <f>IF(D377="S",K377,"")</f>
      </c>
      <c r="M377" s="135">
        <f>IF(OR(D377="P",D377="U"),K377,"")</f>
        <v>0</v>
      </c>
      <c r="N377" s="135">
        <f>IF(D377="H",K377,"")</f>
      </c>
      <c r="O377" s="135">
        <f>IF(D377="V",K377,"")</f>
      </c>
      <c r="P377" s="136">
        <v>0</v>
      </c>
      <c r="Q377" s="136">
        <v>0</v>
      </c>
      <c r="R377" s="136">
        <v>0</v>
      </c>
      <c r="S377" s="132">
        <v>0</v>
      </c>
      <c r="T377" s="137">
        <v>21</v>
      </c>
      <c r="U377" s="138">
        <f>K377*(T377+100)/100</f>
        <v>0</v>
      </c>
      <c r="V377" s="139"/>
    </row>
    <row r="378" spans="1:22" ht="12.75" outlineLevel="2">
      <c r="A378" s="3"/>
      <c r="B378" s="105"/>
      <c r="C378" s="105"/>
      <c r="D378" s="126" t="s">
        <v>15</v>
      </c>
      <c r="E378" s="127">
        <v>7</v>
      </c>
      <c r="F378" s="128" t="s">
        <v>417</v>
      </c>
      <c r="G378" s="129" t="s">
        <v>628</v>
      </c>
      <c r="H378" s="130"/>
      <c r="I378" s="131" t="s">
        <v>0</v>
      </c>
      <c r="J378" s="132"/>
      <c r="K378" s="133">
        <f>H378*J378</f>
        <v>0</v>
      </c>
      <c r="L378" s="134">
        <f>IF(D378="S",K378,"")</f>
      </c>
      <c r="M378" s="135">
        <f>IF(OR(D378="P",D378="U"),K378,"")</f>
        <v>0</v>
      </c>
      <c r="N378" s="135">
        <f>IF(D378="H",K378,"")</f>
      </c>
      <c r="O378" s="135">
        <f>IF(D378="V",K378,"")</f>
      </c>
      <c r="P378" s="136">
        <v>0</v>
      </c>
      <c r="Q378" s="136">
        <v>0</v>
      </c>
      <c r="R378" s="136">
        <v>0</v>
      </c>
      <c r="S378" s="132">
        <v>0</v>
      </c>
      <c r="T378" s="137">
        <v>21</v>
      </c>
      <c r="U378" s="138">
        <f>K378*(T378+100)/100</f>
        <v>0</v>
      </c>
      <c r="V378" s="139"/>
    </row>
    <row r="379" spans="1:22" ht="12.75" outlineLevel="1">
      <c r="A379" s="3"/>
      <c r="B379" s="106"/>
      <c r="C379" s="75" t="s">
        <v>75</v>
      </c>
      <c r="D379" s="76" t="s">
        <v>12</v>
      </c>
      <c r="E379" s="77"/>
      <c r="F379" s="77" t="s">
        <v>85</v>
      </c>
      <c r="G379" s="78" t="s">
        <v>483</v>
      </c>
      <c r="H379" s="77"/>
      <c r="I379" s="76"/>
      <c r="J379" s="77"/>
      <c r="K379" s="107">
        <f>SUBTOTAL(9,K380:K391)</f>
        <v>0</v>
      </c>
      <c r="L379" s="80">
        <f>SUBTOTAL(9,L380:L391)</f>
        <v>0</v>
      </c>
      <c r="M379" s="80">
        <f>SUBTOTAL(9,M380:M391)</f>
        <v>0</v>
      </c>
      <c r="N379" s="80">
        <f>SUBTOTAL(9,N380:N391)</f>
        <v>0</v>
      </c>
      <c r="O379" s="80">
        <f>SUBTOTAL(9,O380:O391)</f>
        <v>0</v>
      </c>
      <c r="P379" s="81">
        <f>SUMPRODUCT(P380:P391,$H380:$H391)</f>
        <v>0.30585399999999996</v>
      </c>
      <c r="Q379" s="81">
        <f>SUMPRODUCT(Q380:Q391,$H380:$H391)</f>
        <v>0</v>
      </c>
      <c r="R379" s="81">
        <f>SUMPRODUCT(R380:R391,$H380:$H391)</f>
        <v>14.069400000007146</v>
      </c>
      <c r="S379" s="80">
        <f>SUMPRODUCT(S380:S391,$H380:$H391)</f>
        <v>1372.5254600006888</v>
      </c>
      <c r="T379" s="108">
        <f>SUMPRODUCT(T380:T391,$K380:$K391)/100</f>
        <v>0</v>
      </c>
      <c r="U379" s="108">
        <f>K379+T379</f>
        <v>0</v>
      </c>
      <c r="V379" s="105"/>
    </row>
    <row r="380" spans="1:22" ht="12.75" outlineLevel="2">
      <c r="A380" s="3"/>
      <c r="B380" s="116"/>
      <c r="C380" s="117"/>
      <c r="D380" s="118"/>
      <c r="E380" s="119" t="s">
        <v>567</v>
      </c>
      <c r="F380" s="120"/>
      <c r="G380" s="121"/>
      <c r="H380" s="120"/>
      <c r="I380" s="118"/>
      <c r="J380" s="120"/>
      <c r="K380" s="122"/>
      <c r="L380" s="123"/>
      <c r="M380" s="123"/>
      <c r="N380" s="123"/>
      <c r="O380" s="123"/>
      <c r="P380" s="124"/>
      <c r="Q380" s="124"/>
      <c r="R380" s="124"/>
      <c r="S380" s="124"/>
      <c r="T380" s="125"/>
      <c r="U380" s="125"/>
      <c r="V380" s="105"/>
    </row>
    <row r="381" spans="1:22" ht="25.5" outlineLevel="2">
      <c r="A381" s="3"/>
      <c r="B381" s="105"/>
      <c r="C381" s="105"/>
      <c r="D381" s="126" t="s">
        <v>13</v>
      </c>
      <c r="E381" s="127">
        <v>1</v>
      </c>
      <c r="F381" s="128" t="s">
        <v>359</v>
      </c>
      <c r="G381" s="129" t="s">
        <v>745</v>
      </c>
      <c r="H381" s="130">
        <v>17.9</v>
      </c>
      <c r="I381" s="131" t="s">
        <v>36</v>
      </c>
      <c r="J381" s="132"/>
      <c r="K381" s="133">
        <f>H381*J381</f>
        <v>0</v>
      </c>
      <c r="L381" s="134">
        <f>IF(D381="S",K381,"")</f>
      </c>
      <c r="M381" s="135">
        <f>IF(OR(D381="P",D381="U"),K381,"")</f>
        <v>0</v>
      </c>
      <c r="N381" s="135">
        <f>IF(D381="H",K381,"")</f>
      </c>
      <c r="O381" s="135">
        <f>IF(D381="V",K381,"")</f>
      </c>
      <c r="P381" s="136">
        <v>0.0029</v>
      </c>
      <c r="Q381" s="136">
        <v>0</v>
      </c>
      <c r="R381" s="136">
        <v>0.6120000000003074</v>
      </c>
      <c r="S381" s="132">
        <v>58.0526000000285</v>
      </c>
      <c r="T381" s="137">
        <v>21</v>
      </c>
      <c r="U381" s="138">
        <f>K381*(T381+100)/100</f>
        <v>0</v>
      </c>
      <c r="V381" s="139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233</v>
      </c>
      <c r="H382" s="141">
        <v>13.3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154</v>
      </c>
      <c r="H383" s="141">
        <v>8.8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173</v>
      </c>
      <c r="H384" s="141">
        <v>-4.2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ht="25.5" outlineLevel="2">
      <c r="A385" s="3"/>
      <c r="B385" s="105"/>
      <c r="C385" s="105"/>
      <c r="D385" s="126" t="s">
        <v>14</v>
      </c>
      <c r="E385" s="127">
        <v>2</v>
      </c>
      <c r="F385" s="128" t="s">
        <v>195</v>
      </c>
      <c r="G385" s="129" t="s">
        <v>730</v>
      </c>
      <c r="H385" s="130">
        <v>19.69</v>
      </c>
      <c r="I385" s="131" t="s">
        <v>36</v>
      </c>
      <c r="J385" s="132"/>
      <c r="K385" s="133">
        <f>H385*J385</f>
        <v>0</v>
      </c>
      <c r="L385" s="134">
        <f>IF(D385="S",K385,"")</f>
        <v>0</v>
      </c>
      <c r="M385" s="135">
        <f>IF(OR(D385="P",D385="U"),K385,"")</f>
      </c>
      <c r="N385" s="135">
        <f>IF(D385="H",K385,"")</f>
      </c>
      <c r="O385" s="135">
        <f>IF(D385="V",K385,"")</f>
      </c>
      <c r="P385" s="136">
        <v>0.0126</v>
      </c>
      <c r="Q385" s="136">
        <v>0</v>
      </c>
      <c r="R385" s="136">
        <v>0</v>
      </c>
      <c r="S385" s="132">
        <v>0</v>
      </c>
      <c r="T385" s="137">
        <v>21</v>
      </c>
      <c r="U385" s="138">
        <f>K385*(T385+100)/100</f>
        <v>0</v>
      </c>
      <c r="V385" s="139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183</v>
      </c>
      <c r="H386" s="141">
        <v>19.69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ht="12.75" outlineLevel="2">
      <c r="A387" s="3"/>
      <c r="B387" s="105"/>
      <c r="C387" s="105"/>
      <c r="D387" s="126" t="s">
        <v>13</v>
      </c>
      <c r="E387" s="127">
        <v>3</v>
      </c>
      <c r="F387" s="128" t="s">
        <v>361</v>
      </c>
      <c r="G387" s="129" t="s">
        <v>592</v>
      </c>
      <c r="H387" s="130">
        <v>17.9</v>
      </c>
      <c r="I387" s="131" t="s">
        <v>36</v>
      </c>
      <c r="J387" s="132"/>
      <c r="K387" s="133">
        <f>H387*J387</f>
        <v>0</v>
      </c>
      <c r="L387" s="134">
        <f>IF(D387="S",K387,"")</f>
      </c>
      <c r="M387" s="135">
        <f>IF(OR(D387="P",D387="U"),K387,"")</f>
        <v>0</v>
      </c>
      <c r="N387" s="135">
        <f>IF(D387="H",K387,"")</f>
      </c>
      <c r="O387" s="135">
        <f>IF(D387="V",K387,"")</f>
      </c>
      <c r="P387" s="136">
        <v>0.0003</v>
      </c>
      <c r="Q387" s="136">
        <v>0</v>
      </c>
      <c r="R387" s="136">
        <v>0.04399999999998272</v>
      </c>
      <c r="S387" s="132">
        <v>4.584799999998199</v>
      </c>
      <c r="T387" s="137">
        <v>21</v>
      </c>
      <c r="U387" s="138">
        <f>K387*(T387+100)/100</f>
        <v>0</v>
      </c>
      <c r="V387" s="139"/>
    </row>
    <row r="388" spans="1:22" ht="25.5" outlineLevel="2">
      <c r="A388" s="3"/>
      <c r="B388" s="105"/>
      <c r="C388" s="105"/>
      <c r="D388" s="126" t="s">
        <v>13</v>
      </c>
      <c r="E388" s="127">
        <v>4</v>
      </c>
      <c r="F388" s="128" t="s">
        <v>360</v>
      </c>
      <c r="G388" s="129" t="s">
        <v>719</v>
      </c>
      <c r="H388" s="130">
        <v>17.9</v>
      </c>
      <c r="I388" s="131" t="s">
        <v>36</v>
      </c>
      <c r="J388" s="132"/>
      <c r="K388" s="133">
        <f>H388*J388</f>
        <v>0</v>
      </c>
      <c r="L388" s="134">
        <f>IF(D388="S",K388,"")</f>
      </c>
      <c r="M388" s="135">
        <f>IF(OR(D388="P",D388="U"),K388,"")</f>
        <v>0</v>
      </c>
      <c r="N388" s="135">
        <f>IF(D388="H",K388,"")</f>
      </c>
      <c r="O388" s="135">
        <f>IF(D388="V",K388,"")</f>
      </c>
      <c r="P388" s="136">
        <v>0</v>
      </c>
      <c r="Q388" s="136">
        <v>0</v>
      </c>
      <c r="R388" s="136">
        <v>0.13000000000010914</v>
      </c>
      <c r="S388" s="132">
        <v>14.040000000011787</v>
      </c>
      <c r="T388" s="137">
        <v>21</v>
      </c>
      <c r="U388" s="138">
        <f>K388*(T388+100)/100</f>
        <v>0</v>
      </c>
      <c r="V388" s="139"/>
    </row>
    <row r="389" spans="1:22" ht="12.75" outlineLevel="2">
      <c r="A389" s="3"/>
      <c r="B389" s="105"/>
      <c r="C389" s="105"/>
      <c r="D389" s="126" t="s">
        <v>13</v>
      </c>
      <c r="E389" s="127">
        <v>5</v>
      </c>
      <c r="F389" s="128" t="s">
        <v>362</v>
      </c>
      <c r="G389" s="129" t="s">
        <v>595</v>
      </c>
      <c r="H389" s="130">
        <v>16</v>
      </c>
      <c r="I389" s="131" t="s">
        <v>16</v>
      </c>
      <c r="J389" s="132"/>
      <c r="K389" s="133">
        <f>H389*J389</f>
        <v>0</v>
      </c>
      <c r="L389" s="134">
        <f>IF(D389="S",K389,"")</f>
      </c>
      <c r="M389" s="135">
        <f>IF(OR(D389="P",D389="U"),K389,"")</f>
        <v>0</v>
      </c>
      <c r="N389" s="135">
        <f>IF(D389="H",K389,"")</f>
      </c>
      <c r="O389" s="135">
        <f>IF(D389="V",K389,"")</f>
      </c>
      <c r="P389" s="136">
        <v>3E-05</v>
      </c>
      <c r="Q389" s="136">
        <v>0</v>
      </c>
      <c r="R389" s="136">
        <v>0</v>
      </c>
      <c r="S389" s="132">
        <v>0</v>
      </c>
      <c r="T389" s="137">
        <v>21</v>
      </c>
      <c r="U389" s="138">
        <f>K389*(T389+100)/100</f>
        <v>0</v>
      </c>
      <c r="V389" s="139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59</v>
      </c>
      <c r="H390" s="141">
        <v>16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ht="12.75" outlineLevel="2">
      <c r="A391" s="3"/>
      <c r="B391" s="105"/>
      <c r="C391" s="105"/>
      <c r="D391" s="126" t="s">
        <v>15</v>
      </c>
      <c r="E391" s="127">
        <v>6</v>
      </c>
      <c r="F391" s="128" t="s">
        <v>418</v>
      </c>
      <c r="G391" s="129" t="s">
        <v>686</v>
      </c>
      <c r="H391" s="130"/>
      <c r="I391" s="131" t="s">
        <v>0</v>
      </c>
      <c r="J391" s="132"/>
      <c r="K391" s="133">
        <f>H391*J391</f>
        <v>0</v>
      </c>
      <c r="L391" s="134">
        <f>IF(D391="S",K391,"")</f>
      </c>
      <c r="M391" s="135">
        <f>IF(OR(D391="P",D391="U"),K391,"")</f>
        <v>0</v>
      </c>
      <c r="N391" s="135">
        <f>IF(D391="H",K391,"")</f>
      </c>
      <c r="O391" s="135">
        <f>IF(D391="V",K391,"")</f>
      </c>
      <c r="P391" s="136">
        <v>0</v>
      </c>
      <c r="Q391" s="136">
        <v>0</v>
      </c>
      <c r="R391" s="136">
        <v>0</v>
      </c>
      <c r="S391" s="132">
        <v>0</v>
      </c>
      <c r="T391" s="137">
        <v>21</v>
      </c>
      <c r="U391" s="138">
        <f>K391*(T391+100)/100</f>
        <v>0</v>
      </c>
      <c r="V391" s="139"/>
    </row>
    <row r="392" spans="1:22" ht="12.75" outlineLevel="1">
      <c r="A392" s="3"/>
      <c r="B392" s="106"/>
      <c r="C392" s="75" t="s">
        <v>76</v>
      </c>
      <c r="D392" s="76" t="s">
        <v>12</v>
      </c>
      <c r="E392" s="77"/>
      <c r="F392" s="77" t="s">
        <v>85</v>
      </c>
      <c r="G392" s="78" t="s">
        <v>453</v>
      </c>
      <c r="H392" s="77"/>
      <c r="I392" s="76"/>
      <c r="J392" s="77"/>
      <c r="K392" s="107">
        <f>SUBTOTAL(9,K393:K401)</f>
        <v>0</v>
      </c>
      <c r="L392" s="80">
        <f>SUBTOTAL(9,L393:L401)</f>
        <v>0</v>
      </c>
      <c r="M392" s="80">
        <f>SUBTOTAL(9,M393:M401)</f>
        <v>0</v>
      </c>
      <c r="N392" s="80">
        <f>SUBTOTAL(9,N393:N401)</f>
        <v>0</v>
      </c>
      <c r="O392" s="80">
        <f>SUBTOTAL(9,O393:O401)</f>
        <v>0</v>
      </c>
      <c r="P392" s="81">
        <f>SUMPRODUCT(P393:P401,$H393:$H401)</f>
        <v>0.0019824000000001926</v>
      </c>
      <c r="Q392" s="81">
        <f>SUMPRODUCT(Q393:Q401,$H393:$H401)</f>
        <v>0</v>
      </c>
      <c r="R392" s="81">
        <f>SUMPRODUCT(R393:R401,$H393:$H401)</f>
        <v>1.4879999999999214</v>
      </c>
      <c r="S392" s="80">
        <f>SUMPRODUCT(S393:S401,$H393:$H401)</f>
        <v>122.70109999999174</v>
      </c>
      <c r="T392" s="108">
        <f>SUMPRODUCT(T393:T401,$K393:$K401)/100</f>
        <v>0</v>
      </c>
      <c r="U392" s="108">
        <f>K392+T392</f>
        <v>0</v>
      </c>
      <c r="V392" s="105"/>
    </row>
    <row r="393" spans="1:22" ht="12.75" outlineLevel="2">
      <c r="A393" s="3"/>
      <c r="B393" s="116"/>
      <c r="C393" s="117"/>
      <c r="D393" s="118"/>
      <c r="E393" s="119" t="s">
        <v>567</v>
      </c>
      <c r="F393" s="120"/>
      <c r="G393" s="121"/>
      <c r="H393" s="120"/>
      <c r="I393" s="118"/>
      <c r="J393" s="120"/>
      <c r="K393" s="122"/>
      <c r="L393" s="123"/>
      <c r="M393" s="123"/>
      <c r="N393" s="123"/>
      <c r="O393" s="123"/>
      <c r="P393" s="124"/>
      <c r="Q393" s="124"/>
      <c r="R393" s="124"/>
      <c r="S393" s="124"/>
      <c r="T393" s="125"/>
      <c r="U393" s="125"/>
      <c r="V393" s="105"/>
    </row>
    <row r="394" spans="1:22" ht="25.5" outlineLevel="2">
      <c r="A394" s="3"/>
      <c r="B394" s="105"/>
      <c r="C394" s="105"/>
      <c r="D394" s="126" t="s">
        <v>13</v>
      </c>
      <c r="E394" s="127">
        <v>1</v>
      </c>
      <c r="F394" s="128" t="s">
        <v>364</v>
      </c>
      <c r="G394" s="129" t="s">
        <v>744</v>
      </c>
      <c r="H394" s="130">
        <v>1</v>
      </c>
      <c r="I394" s="131" t="s">
        <v>36</v>
      </c>
      <c r="J394" s="132"/>
      <c r="K394" s="133">
        <f>H394*J394</f>
        <v>0</v>
      </c>
      <c r="L394" s="134">
        <f>IF(D394="S",K394,"")</f>
      </c>
      <c r="M394" s="135">
        <f>IF(OR(D394="P",D394="U"),K394,"")</f>
        <v>0</v>
      </c>
      <c r="N394" s="135">
        <f>IF(D394="H",K394,"")</f>
      </c>
      <c r="O394" s="135">
        <f>IF(D394="V",K394,"")</f>
      </c>
      <c r="P394" s="136">
        <v>0.0006624000000001927</v>
      </c>
      <c r="Q394" s="136">
        <v>0</v>
      </c>
      <c r="R394" s="136">
        <v>0.42399999999997107</v>
      </c>
      <c r="S394" s="132">
        <v>38.1672999999967</v>
      </c>
      <c r="T394" s="137">
        <v>21</v>
      </c>
      <c r="U394" s="138">
        <f>K394*(T394+100)/100</f>
        <v>0</v>
      </c>
      <c r="V394" s="139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172</v>
      </c>
      <c r="H395" s="141">
        <v>0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96</v>
      </c>
      <c r="H396" s="141">
        <v>1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ht="12.75" outlineLevel="2">
      <c r="A397" s="3"/>
      <c r="B397" s="105"/>
      <c r="C397" s="105"/>
      <c r="D397" s="126" t="s">
        <v>13</v>
      </c>
      <c r="E397" s="127">
        <v>2</v>
      </c>
      <c r="F397" s="128" t="s">
        <v>363</v>
      </c>
      <c r="G397" s="129" t="s">
        <v>651</v>
      </c>
      <c r="H397" s="130">
        <v>1</v>
      </c>
      <c r="I397" s="131" t="s">
        <v>36</v>
      </c>
      <c r="J397" s="132"/>
      <c r="K397" s="133">
        <f>H397*J397</f>
        <v>0</v>
      </c>
      <c r="L397" s="134">
        <f>IF(D397="S",K397,"")</f>
      </c>
      <c r="M397" s="135">
        <f>IF(OR(D397="P",D397="U"),K397,"")</f>
        <v>0</v>
      </c>
      <c r="N397" s="135">
        <f>IF(D397="H",K397,"")</f>
      </c>
      <c r="O397" s="135">
        <f>IF(D397="V",K397,"")</f>
      </c>
      <c r="P397" s="136">
        <v>0</v>
      </c>
      <c r="Q397" s="136">
        <v>0</v>
      </c>
      <c r="R397" s="136">
        <v>0.07200000000000273</v>
      </c>
      <c r="S397" s="132">
        <v>6.940800000000263</v>
      </c>
      <c r="T397" s="137">
        <v>21</v>
      </c>
      <c r="U397" s="138">
        <f>K397*(T397+100)/100</f>
        <v>0</v>
      </c>
      <c r="V397" s="139"/>
    </row>
    <row r="398" spans="1:22" ht="25.5" outlineLevel="2">
      <c r="A398" s="3"/>
      <c r="B398" s="105"/>
      <c r="C398" s="105"/>
      <c r="D398" s="126" t="s">
        <v>13</v>
      </c>
      <c r="E398" s="127">
        <v>3</v>
      </c>
      <c r="F398" s="128" t="s">
        <v>364</v>
      </c>
      <c r="G398" s="129" t="s">
        <v>744</v>
      </c>
      <c r="H398" s="130">
        <v>2</v>
      </c>
      <c r="I398" s="131" t="s">
        <v>36</v>
      </c>
      <c r="J398" s="132"/>
      <c r="K398" s="133">
        <f>H398*J398</f>
        <v>0</v>
      </c>
      <c r="L398" s="134">
        <f>IF(D398="S",K398,"")</f>
      </c>
      <c r="M398" s="135">
        <f>IF(OR(D398="P",D398="U"),K398,"")</f>
        <v>0</v>
      </c>
      <c r="N398" s="135">
        <f>IF(D398="H",K398,"")</f>
      </c>
      <c r="O398" s="135">
        <f>IF(D398="V",K398,"")</f>
      </c>
      <c r="P398" s="136">
        <v>0.00066</v>
      </c>
      <c r="Q398" s="136">
        <v>0</v>
      </c>
      <c r="R398" s="136">
        <v>0.42399999999997107</v>
      </c>
      <c r="S398" s="132">
        <v>32.82769999999716</v>
      </c>
      <c r="T398" s="137">
        <v>21</v>
      </c>
      <c r="U398" s="138">
        <f>K398*(T398+100)/100</f>
        <v>0</v>
      </c>
      <c r="V398" s="139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3</v>
      </c>
      <c r="H399" s="141">
        <v>2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ht="12.75" outlineLevel="2">
      <c r="A400" s="3"/>
      <c r="B400" s="105"/>
      <c r="C400" s="105"/>
      <c r="D400" s="126" t="s">
        <v>13</v>
      </c>
      <c r="E400" s="127">
        <v>4</v>
      </c>
      <c r="F400" s="128" t="s">
        <v>363</v>
      </c>
      <c r="G400" s="129" t="s">
        <v>651</v>
      </c>
      <c r="H400" s="130">
        <v>2</v>
      </c>
      <c r="I400" s="131" t="s">
        <v>36</v>
      </c>
      <c r="J400" s="132"/>
      <c r="K400" s="133">
        <f>H400*J400</f>
        <v>0</v>
      </c>
      <c r="L400" s="134">
        <f>IF(D400="S",K400,"")</f>
      </c>
      <c r="M400" s="135">
        <f>IF(OR(D400="P",D400="U"),K400,"")</f>
        <v>0</v>
      </c>
      <c r="N400" s="135">
        <f>IF(D400="H",K400,"")</f>
      </c>
      <c r="O400" s="135">
        <f>IF(D400="V",K400,"")</f>
      </c>
      <c r="P400" s="136">
        <v>0</v>
      </c>
      <c r="Q400" s="136">
        <v>0</v>
      </c>
      <c r="R400" s="136">
        <v>0.07200000000000273</v>
      </c>
      <c r="S400" s="132">
        <v>5.968800000000226</v>
      </c>
      <c r="T400" s="137">
        <v>21</v>
      </c>
      <c r="U400" s="138">
        <f>K400*(T400+100)/100</f>
        <v>0</v>
      </c>
      <c r="V400" s="139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3</v>
      </c>
      <c r="H401" s="141">
        <v>2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ht="12.75" outlineLevel="1">
      <c r="A402" s="3"/>
      <c r="B402" s="106"/>
      <c r="C402" s="75" t="s">
        <v>77</v>
      </c>
      <c r="D402" s="76" t="s">
        <v>12</v>
      </c>
      <c r="E402" s="77"/>
      <c r="F402" s="77" t="s">
        <v>85</v>
      </c>
      <c r="G402" s="78" t="s">
        <v>129</v>
      </c>
      <c r="H402" s="77"/>
      <c r="I402" s="76"/>
      <c r="J402" s="77"/>
      <c r="K402" s="107">
        <f>SUBTOTAL(9,K403:K416)</f>
        <v>0</v>
      </c>
      <c r="L402" s="80">
        <f>SUBTOTAL(9,L403:L416)</f>
        <v>0</v>
      </c>
      <c r="M402" s="80">
        <f>SUBTOTAL(9,M403:M416)</f>
        <v>0</v>
      </c>
      <c r="N402" s="80">
        <f>SUBTOTAL(9,N403:N416)</f>
        <v>0</v>
      </c>
      <c r="O402" s="80">
        <f>SUBTOTAL(9,O403:O416)</f>
        <v>0</v>
      </c>
      <c r="P402" s="81">
        <f>SUMPRODUCT(P403:P416,$H403:$H416)</f>
        <v>0.10573549650003324</v>
      </c>
      <c r="Q402" s="81">
        <f>SUMPRODUCT(Q403:Q416,$H403:$H416)</f>
        <v>0</v>
      </c>
      <c r="R402" s="81">
        <f>SUMPRODUCT(R403:R416,$H403:$H416)</f>
        <v>20.091447000008827</v>
      </c>
      <c r="S402" s="80">
        <f>SUMPRODUCT(S403:S416,$H403:$H416)</f>
        <v>2169.8762760009536</v>
      </c>
      <c r="T402" s="108">
        <f>SUMPRODUCT(T403:T416,$K403:$K416)/100</f>
        <v>0</v>
      </c>
      <c r="U402" s="108">
        <f>K402+T402</f>
        <v>0</v>
      </c>
      <c r="V402" s="105"/>
    </row>
    <row r="403" spans="1:22" ht="12.75" outlineLevel="2">
      <c r="A403" s="3"/>
      <c r="B403" s="116"/>
      <c r="C403" s="117"/>
      <c r="D403" s="118"/>
      <c r="E403" s="119" t="s">
        <v>567</v>
      </c>
      <c r="F403" s="120"/>
      <c r="G403" s="121"/>
      <c r="H403" s="120"/>
      <c r="I403" s="118"/>
      <c r="J403" s="120"/>
      <c r="K403" s="122"/>
      <c r="L403" s="123"/>
      <c r="M403" s="123"/>
      <c r="N403" s="123"/>
      <c r="O403" s="123"/>
      <c r="P403" s="124"/>
      <c r="Q403" s="124"/>
      <c r="R403" s="124"/>
      <c r="S403" s="124"/>
      <c r="T403" s="125"/>
      <c r="U403" s="125"/>
      <c r="V403" s="105"/>
    </row>
    <row r="404" spans="1:22" ht="25.5" outlineLevel="2">
      <c r="A404" s="3"/>
      <c r="B404" s="105"/>
      <c r="C404" s="105"/>
      <c r="D404" s="126" t="s">
        <v>13</v>
      </c>
      <c r="E404" s="127">
        <v>1</v>
      </c>
      <c r="F404" s="128" t="s">
        <v>365</v>
      </c>
      <c r="G404" s="129" t="s">
        <v>760</v>
      </c>
      <c r="H404" s="130">
        <v>340.533</v>
      </c>
      <c r="I404" s="131" t="s">
        <v>36</v>
      </c>
      <c r="J404" s="132"/>
      <c r="K404" s="133">
        <f>H404*J404</f>
        <v>0</v>
      </c>
      <c r="L404" s="134">
        <f>IF(D404="S",K404,"")</f>
      </c>
      <c r="M404" s="135">
        <f>IF(OR(D404="P",D404="U"),K404,"")</f>
        <v>0</v>
      </c>
      <c r="N404" s="135">
        <f>IF(D404="H",K404,"")</f>
      </c>
      <c r="O404" s="135">
        <f>IF(D404="V",K404,"")</f>
      </c>
      <c r="P404" s="136">
        <v>0.0003105000000000976</v>
      </c>
      <c r="Q404" s="136">
        <v>0</v>
      </c>
      <c r="R404" s="136">
        <v>0.05900000000002592</v>
      </c>
      <c r="S404" s="132">
        <v>6.3720000000028</v>
      </c>
      <c r="T404" s="137">
        <v>21</v>
      </c>
      <c r="U404" s="138">
        <f>K404*(T404+100)/100</f>
        <v>0</v>
      </c>
      <c r="V404" s="139"/>
    </row>
    <row r="405" spans="1:22" s="36" customFormat="1" ht="10.5" customHeight="1" outlineLevel="3">
      <c r="A405" s="35"/>
      <c r="B405" s="140"/>
      <c r="C405" s="140"/>
      <c r="D405" s="140"/>
      <c r="E405" s="140"/>
      <c r="F405" s="140"/>
      <c r="G405" s="140" t="s">
        <v>136</v>
      </c>
      <c r="H405" s="141">
        <v>223.65</v>
      </c>
      <c r="I405" s="142"/>
      <c r="J405" s="140"/>
      <c r="K405" s="140"/>
      <c r="L405" s="143"/>
      <c r="M405" s="143"/>
      <c r="N405" s="143"/>
      <c r="O405" s="143"/>
      <c r="P405" s="143"/>
      <c r="Q405" s="143"/>
      <c r="R405" s="143"/>
      <c r="S405" s="143"/>
      <c r="T405" s="144"/>
      <c r="U405" s="144"/>
      <c r="V405" s="140"/>
    </row>
    <row r="406" spans="1:22" s="36" customFormat="1" ht="10.5" customHeight="1" outlineLevel="3">
      <c r="A406" s="35"/>
      <c r="B406" s="140"/>
      <c r="C406" s="140"/>
      <c r="D406" s="140"/>
      <c r="E406" s="140"/>
      <c r="F406" s="140"/>
      <c r="G406" s="140" t="s">
        <v>131</v>
      </c>
      <c r="H406" s="141">
        <v>0</v>
      </c>
      <c r="I406" s="142"/>
      <c r="J406" s="140"/>
      <c r="K406" s="140"/>
      <c r="L406" s="143"/>
      <c r="M406" s="143"/>
      <c r="N406" s="143"/>
      <c r="O406" s="143"/>
      <c r="P406" s="143"/>
      <c r="Q406" s="143"/>
      <c r="R406" s="143"/>
      <c r="S406" s="143"/>
      <c r="T406" s="144"/>
      <c r="U406" s="144"/>
      <c r="V406" s="140"/>
    </row>
    <row r="407" spans="1:22" s="36" customFormat="1" ht="10.5" customHeight="1" outlineLevel="3">
      <c r="A407" s="35"/>
      <c r="B407" s="140"/>
      <c r="C407" s="140"/>
      <c r="D407" s="140"/>
      <c r="E407" s="140"/>
      <c r="F407" s="140"/>
      <c r="G407" s="140" t="s">
        <v>137</v>
      </c>
      <c r="H407" s="141">
        <v>84.918</v>
      </c>
      <c r="I407" s="142"/>
      <c r="J407" s="140"/>
      <c r="K407" s="140"/>
      <c r="L407" s="143"/>
      <c r="M407" s="143"/>
      <c r="N407" s="143"/>
      <c r="O407" s="143"/>
      <c r="P407" s="143"/>
      <c r="Q407" s="143"/>
      <c r="R407" s="143"/>
      <c r="S407" s="143"/>
      <c r="T407" s="144"/>
      <c r="U407" s="144"/>
      <c r="V407" s="140"/>
    </row>
    <row r="408" spans="1:22" s="36" customFormat="1" ht="10.5" customHeight="1" outlineLevel="3">
      <c r="A408" s="35"/>
      <c r="B408" s="140"/>
      <c r="C408" s="140"/>
      <c r="D408" s="140"/>
      <c r="E408" s="140"/>
      <c r="F408" s="140"/>
      <c r="G408" s="140" t="s">
        <v>170</v>
      </c>
      <c r="H408" s="141">
        <v>0</v>
      </c>
      <c r="I408" s="142"/>
      <c r="J408" s="140"/>
      <c r="K408" s="140"/>
      <c r="L408" s="143"/>
      <c r="M408" s="143"/>
      <c r="N408" s="143"/>
      <c r="O408" s="143"/>
      <c r="P408" s="143"/>
      <c r="Q408" s="143"/>
      <c r="R408" s="143"/>
      <c r="S408" s="143"/>
      <c r="T408" s="144"/>
      <c r="U408" s="144"/>
      <c r="V408" s="140"/>
    </row>
    <row r="409" spans="1:22" s="36" customFormat="1" ht="10.5" customHeight="1" outlineLevel="3">
      <c r="A409" s="35"/>
      <c r="B409" s="140"/>
      <c r="C409" s="140"/>
      <c r="D409" s="140"/>
      <c r="E409" s="140"/>
      <c r="F409" s="140"/>
      <c r="G409" s="140" t="s">
        <v>152</v>
      </c>
      <c r="H409" s="141">
        <v>1.32</v>
      </c>
      <c r="I409" s="142"/>
      <c r="J409" s="140"/>
      <c r="K409" s="140"/>
      <c r="L409" s="143"/>
      <c r="M409" s="143"/>
      <c r="N409" s="143"/>
      <c r="O409" s="143"/>
      <c r="P409" s="143"/>
      <c r="Q409" s="143"/>
      <c r="R409" s="143"/>
      <c r="S409" s="143"/>
      <c r="T409" s="144"/>
      <c r="U409" s="144"/>
      <c r="V409" s="140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159</v>
      </c>
      <c r="H410" s="141">
        <v>2.09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s="36" customFormat="1" ht="10.5" customHeight="1" outlineLevel="3">
      <c r="A411" s="35"/>
      <c r="B411" s="140"/>
      <c r="C411" s="140"/>
      <c r="D411" s="140"/>
      <c r="E411" s="140"/>
      <c r="F411" s="140"/>
      <c r="G411" s="140" t="s">
        <v>256</v>
      </c>
      <c r="H411" s="141">
        <v>12.9675</v>
      </c>
      <c r="I411" s="142"/>
      <c r="J411" s="140"/>
      <c r="K411" s="140"/>
      <c r="L411" s="143"/>
      <c r="M411" s="143"/>
      <c r="N411" s="143"/>
      <c r="O411" s="143"/>
      <c r="P411" s="143"/>
      <c r="Q411" s="143"/>
      <c r="R411" s="143"/>
      <c r="S411" s="143"/>
      <c r="T411" s="144"/>
      <c r="U411" s="144"/>
      <c r="V411" s="140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221</v>
      </c>
      <c r="H412" s="141">
        <v>6.3175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s="36" customFormat="1" ht="10.5" customHeight="1" outlineLevel="3">
      <c r="A413" s="35"/>
      <c r="B413" s="140"/>
      <c r="C413" s="140"/>
      <c r="D413" s="140"/>
      <c r="E413" s="140"/>
      <c r="F413" s="140"/>
      <c r="G413" s="140" t="s">
        <v>163</v>
      </c>
      <c r="H413" s="141">
        <v>4.29</v>
      </c>
      <c r="I413" s="142"/>
      <c r="J413" s="140"/>
      <c r="K413" s="140"/>
      <c r="L413" s="143"/>
      <c r="M413" s="143"/>
      <c r="N413" s="143"/>
      <c r="O413" s="143"/>
      <c r="P413" s="143"/>
      <c r="Q413" s="143"/>
      <c r="R413" s="143"/>
      <c r="S413" s="143"/>
      <c r="T413" s="144"/>
      <c r="U413" s="144"/>
      <c r="V413" s="140"/>
    </row>
    <row r="414" spans="1:22" s="36" customFormat="1" ht="10.5" customHeight="1" outlineLevel="3">
      <c r="A414" s="35"/>
      <c r="B414" s="140"/>
      <c r="C414" s="140"/>
      <c r="D414" s="140"/>
      <c r="E414" s="140"/>
      <c r="F414" s="140"/>
      <c r="G414" s="140" t="s">
        <v>220</v>
      </c>
      <c r="H414" s="141">
        <v>4.18</v>
      </c>
      <c r="I414" s="142"/>
      <c r="J414" s="140"/>
      <c r="K414" s="140"/>
      <c r="L414" s="143"/>
      <c r="M414" s="143"/>
      <c r="N414" s="143"/>
      <c r="O414" s="143"/>
      <c r="P414" s="143"/>
      <c r="Q414" s="143"/>
      <c r="R414" s="143"/>
      <c r="S414" s="143"/>
      <c r="T414" s="144"/>
      <c r="U414" s="144"/>
      <c r="V414" s="140"/>
    </row>
    <row r="415" spans="1:22" s="36" customFormat="1" ht="10.5" customHeight="1" outlineLevel="3">
      <c r="A415" s="35"/>
      <c r="B415" s="140"/>
      <c r="C415" s="140"/>
      <c r="D415" s="140"/>
      <c r="E415" s="140"/>
      <c r="F415" s="140"/>
      <c r="G415" s="140" t="s">
        <v>151</v>
      </c>
      <c r="H415" s="141">
        <v>2.2</v>
      </c>
      <c r="I415" s="142"/>
      <c r="J415" s="140"/>
      <c r="K415" s="140"/>
      <c r="L415" s="143"/>
      <c r="M415" s="143"/>
      <c r="N415" s="143"/>
      <c r="O415" s="143"/>
      <c r="P415" s="143"/>
      <c r="Q415" s="143"/>
      <c r="R415" s="143"/>
      <c r="S415" s="143"/>
      <c r="T415" s="144"/>
      <c r="U415" s="144"/>
      <c r="V415" s="140"/>
    </row>
    <row r="416" spans="1:22" s="36" customFormat="1" ht="10.5" customHeight="1" outlineLevel="3">
      <c r="A416" s="35"/>
      <c r="B416" s="140"/>
      <c r="C416" s="140"/>
      <c r="D416" s="140"/>
      <c r="E416" s="140"/>
      <c r="F416" s="140"/>
      <c r="G416" s="140" t="s">
        <v>133</v>
      </c>
      <c r="H416" s="141">
        <v>-1.4</v>
      </c>
      <c r="I416" s="142"/>
      <c r="J416" s="140"/>
      <c r="K416" s="140"/>
      <c r="L416" s="143"/>
      <c r="M416" s="143"/>
      <c r="N416" s="143"/>
      <c r="O416" s="143"/>
      <c r="P416" s="143"/>
      <c r="Q416" s="143"/>
      <c r="R416" s="143"/>
      <c r="S416" s="143"/>
      <c r="T416" s="144"/>
      <c r="U416" s="144"/>
      <c r="V416" s="140"/>
    </row>
    <row r="417" spans="1:22" ht="12.75" outlineLevel="1">
      <c r="A417" s="3"/>
      <c r="B417" s="106"/>
      <c r="C417" s="75" t="s">
        <v>78</v>
      </c>
      <c r="D417" s="76" t="s">
        <v>12</v>
      </c>
      <c r="E417" s="77"/>
      <c r="F417" s="77" t="s">
        <v>85</v>
      </c>
      <c r="G417" s="78" t="s">
        <v>444</v>
      </c>
      <c r="H417" s="77"/>
      <c r="I417" s="76"/>
      <c r="J417" s="77"/>
      <c r="K417" s="107">
        <f>SUBTOTAL(9,K418:K428)</f>
        <v>0</v>
      </c>
      <c r="L417" s="80">
        <f>SUBTOTAL(9,L418:L428)</f>
        <v>0</v>
      </c>
      <c r="M417" s="80">
        <f>SUBTOTAL(9,M418:M428)</f>
        <v>0</v>
      </c>
      <c r="N417" s="80">
        <f>SUBTOTAL(9,N418:N428)</f>
        <v>0</v>
      </c>
      <c r="O417" s="80">
        <f>SUBTOTAL(9,O418:O428)</f>
        <v>0</v>
      </c>
      <c r="P417" s="81">
        <f>SUMPRODUCT(P418:P428,$H418:$H428)</f>
        <v>0.31907516479982156</v>
      </c>
      <c r="Q417" s="81">
        <f>SUMPRODUCT(Q418:Q428,$H418:$H428)</f>
        <v>0.11815999999999999</v>
      </c>
      <c r="R417" s="81">
        <f>SUMPRODUCT(R418:R428,$H418:$H428)</f>
        <v>6.2340800000005565</v>
      </c>
      <c r="S417" s="80">
        <f>SUMPRODUCT(S418:S428,$H418:$H428)</f>
        <v>645.2680320000458</v>
      </c>
      <c r="T417" s="108">
        <f>SUMPRODUCT(T418:T428,$K418:$K428)/100</f>
        <v>0</v>
      </c>
      <c r="U417" s="108">
        <f>K417+T417</f>
        <v>0</v>
      </c>
      <c r="V417" s="105"/>
    </row>
    <row r="418" spans="1:22" ht="12.75" outlineLevel="2">
      <c r="A418" s="3"/>
      <c r="B418" s="116"/>
      <c r="C418" s="117"/>
      <c r="D418" s="118"/>
      <c r="E418" s="119" t="s">
        <v>567</v>
      </c>
      <c r="F418" s="120"/>
      <c r="G418" s="121"/>
      <c r="H418" s="120"/>
      <c r="I418" s="118"/>
      <c r="J418" s="120"/>
      <c r="K418" s="122"/>
      <c r="L418" s="123"/>
      <c r="M418" s="123"/>
      <c r="N418" s="123"/>
      <c r="O418" s="123"/>
      <c r="P418" s="124"/>
      <c r="Q418" s="124"/>
      <c r="R418" s="124"/>
      <c r="S418" s="124"/>
      <c r="T418" s="125"/>
      <c r="U418" s="125"/>
      <c r="V418" s="105"/>
    </row>
    <row r="419" spans="1:22" ht="25.5" outlineLevel="2">
      <c r="A419" s="3"/>
      <c r="B419" s="105"/>
      <c r="C419" s="105"/>
      <c r="D419" s="126" t="s">
        <v>13</v>
      </c>
      <c r="E419" s="127">
        <v>1</v>
      </c>
      <c r="F419" s="128" t="s">
        <v>366</v>
      </c>
      <c r="G419" s="129" t="s">
        <v>751</v>
      </c>
      <c r="H419" s="130">
        <v>2.28</v>
      </c>
      <c r="I419" s="131" t="s">
        <v>36</v>
      </c>
      <c r="J419" s="132"/>
      <c r="K419" s="133">
        <f>H419*J419</f>
        <v>0</v>
      </c>
      <c r="L419" s="134">
        <f>IF(D419="S",K419,"")</f>
      </c>
      <c r="M419" s="135">
        <f>IF(OR(D419="P",D419="U"),K419,"")</f>
        <v>0</v>
      </c>
      <c r="N419" s="135">
        <f>IF(D419="H",K419,"")</f>
      </c>
      <c r="O419" s="135">
        <f>IF(D419="V",K419,"")</f>
      </c>
      <c r="P419" s="136">
        <v>0</v>
      </c>
      <c r="Q419" s="136">
        <v>0.014</v>
      </c>
      <c r="R419" s="136">
        <v>0.20000000000004547</v>
      </c>
      <c r="S419" s="132">
        <v>19.280000000004385</v>
      </c>
      <c r="T419" s="137">
        <v>21</v>
      </c>
      <c r="U419" s="138">
        <f>K419*(T419+100)/100</f>
        <v>0</v>
      </c>
      <c r="V419" s="139"/>
    </row>
    <row r="420" spans="1:22" ht="12.75" outlineLevel="2">
      <c r="A420" s="3"/>
      <c r="B420" s="105"/>
      <c r="C420" s="105"/>
      <c r="D420" s="126" t="s">
        <v>13</v>
      </c>
      <c r="E420" s="127">
        <v>2</v>
      </c>
      <c r="F420" s="128" t="s">
        <v>368</v>
      </c>
      <c r="G420" s="129" t="s">
        <v>624</v>
      </c>
      <c r="H420" s="130">
        <v>6.16</v>
      </c>
      <c r="I420" s="131" t="s">
        <v>36</v>
      </c>
      <c r="J420" s="132"/>
      <c r="K420" s="133">
        <f>H420*J420</f>
        <v>0</v>
      </c>
      <c r="L420" s="134">
        <f>IF(D420="S",K420,"")</f>
      </c>
      <c r="M420" s="135">
        <f>IF(OR(D420="P",D420="U"),K420,"")</f>
        <v>0</v>
      </c>
      <c r="N420" s="135">
        <f>IF(D420="H",K420,"")</f>
      </c>
      <c r="O420" s="135">
        <f>IF(D420="V",K420,"")</f>
      </c>
      <c r="P420" s="136">
        <v>0</v>
      </c>
      <c r="Q420" s="136">
        <v>0.013999999999999999</v>
      </c>
      <c r="R420" s="136">
        <v>0.3000000000001819</v>
      </c>
      <c r="S420" s="132">
        <v>28.920000000017538</v>
      </c>
      <c r="T420" s="137">
        <v>21</v>
      </c>
      <c r="U420" s="138">
        <f>K420*(T420+100)/100</f>
        <v>0</v>
      </c>
      <c r="V420" s="139"/>
    </row>
    <row r="421" spans="1:22" ht="25.5" outlineLevel="2">
      <c r="A421" s="3"/>
      <c r="B421" s="105"/>
      <c r="C421" s="105"/>
      <c r="D421" s="126" t="s">
        <v>13</v>
      </c>
      <c r="E421" s="127">
        <v>3</v>
      </c>
      <c r="F421" s="128" t="s">
        <v>367</v>
      </c>
      <c r="G421" s="129" t="s">
        <v>741</v>
      </c>
      <c r="H421" s="130">
        <v>2.28</v>
      </c>
      <c r="I421" s="131" t="s">
        <v>36</v>
      </c>
      <c r="J421" s="132"/>
      <c r="K421" s="133">
        <f>H421*J421</f>
        <v>0</v>
      </c>
      <c r="L421" s="134">
        <f>IF(D421="S",K421,"")</f>
      </c>
      <c r="M421" s="135">
        <f>IF(OR(D421="P",D421="U"),K421,"")</f>
        <v>0</v>
      </c>
      <c r="N421" s="135">
        <f>IF(D421="H",K421,"")</f>
      </c>
      <c r="O421" s="135">
        <f>IF(D421="V",K421,"")</f>
      </c>
      <c r="P421" s="136">
        <v>0.02201</v>
      </c>
      <c r="Q421" s="136">
        <v>0</v>
      </c>
      <c r="R421" s="136">
        <v>0</v>
      </c>
      <c r="S421" s="132">
        <v>0</v>
      </c>
      <c r="T421" s="137">
        <v>21</v>
      </c>
      <c r="U421" s="138">
        <f>K421*(T421+100)/100</f>
        <v>0</v>
      </c>
      <c r="V421" s="139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102</v>
      </c>
      <c r="H422" s="141">
        <v>1.5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s="36" customFormat="1" ht="10.5" customHeight="1" outlineLevel="3">
      <c r="A423" s="35"/>
      <c r="B423" s="140"/>
      <c r="C423" s="140"/>
      <c r="D423" s="140"/>
      <c r="E423" s="140"/>
      <c r="F423" s="140"/>
      <c r="G423" s="140" t="s">
        <v>149</v>
      </c>
      <c r="H423" s="141">
        <v>0.78</v>
      </c>
      <c r="I423" s="142"/>
      <c r="J423" s="140"/>
      <c r="K423" s="140"/>
      <c r="L423" s="143"/>
      <c r="M423" s="143"/>
      <c r="N423" s="143"/>
      <c r="O423" s="143"/>
      <c r="P423" s="143"/>
      <c r="Q423" s="143"/>
      <c r="R423" s="143"/>
      <c r="S423" s="143"/>
      <c r="T423" s="144"/>
      <c r="U423" s="144"/>
      <c r="V423" s="140"/>
    </row>
    <row r="424" spans="1:22" ht="25.5" outlineLevel="2">
      <c r="A424" s="3"/>
      <c r="B424" s="105"/>
      <c r="C424" s="105"/>
      <c r="D424" s="126" t="s">
        <v>13</v>
      </c>
      <c r="E424" s="127">
        <v>4</v>
      </c>
      <c r="F424" s="128" t="s">
        <v>369</v>
      </c>
      <c r="G424" s="129" t="s">
        <v>729</v>
      </c>
      <c r="H424" s="130">
        <v>6.16</v>
      </c>
      <c r="I424" s="131" t="s">
        <v>36</v>
      </c>
      <c r="J424" s="132"/>
      <c r="K424" s="133">
        <f>H424*J424</f>
        <v>0</v>
      </c>
      <c r="L424" s="134">
        <f>IF(D424="S",K424,"")</f>
      </c>
      <c r="M424" s="135">
        <f>IF(OR(D424="P",D424="U"),K424,"")</f>
        <v>0</v>
      </c>
      <c r="N424" s="135">
        <f>IF(D424="H",K424,"")</f>
      </c>
      <c r="O424" s="135">
        <f>IF(D424="V",K424,"")</f>
      </c>
      <c r="P424" s="136">
        <v>0.042829279999971034</v>
      </c>
      <c r="Q424" s="136">
        <v>0</v>
      </c>
      <c r="R424" s="136">
        <v>0.6379999999998915</v>
      </c>
      <c r="S424" s="132">
        <v>68.69519999998828</v>
      </c>
      <c r="T424" s="137">
        <v>21</v>
      </c>
      <c r="U424" s="138">
        <f>K424*(T424+100)/100</f>
        <v>0</v>
      </c>
      <c r="V424" s="139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161</v>
      </c>
      <c r="H425" s="141">
        <v>6.16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ht="12.75" outlineLevel="2">
      <c r="A426" s="3"/>
      <c r="B426" s="105"/>
      <c r="C426" s="105"/>
      <c r="D426" s="126" t="s">
        <v>13</v>
      </c>
      <c r="E426" s="127">
        <v>5</v>
      </c>
      <c r="F426" s="128" t="s">
        <v>370</v>
      </c>
      <c r="G426" s="129" t="s">
        <v>583</v>
      </c>
      <c r="H426" s="130">
        <v>8.44</v>
      </c>
      <c r="I426" s="131" t="s">
        <v>36</v>
      </c>
      <c r="J426" s="132"/>
      <c r="K426" s="133">
        <f>H426*J426</f>
        <v>0</v>
      </c>
      <c r="L426" s="134">
        <f>IF(D426="S",K426,"")</f>
      </c>
      <c r="M426" s="135">
        <f>IF(OR(D426="P",D426="U"),K426,"")</f>
        <v>0</v>
      </c>
      <c r="N426" s="135">
        <f>IF(D426="H",K426,"")</f>
      </c>
      <c r="O426" s="135">
        <f>IF(D426="V",K426,"")</f>
      </c>
      <c r="P426" s="136">
        <v>0</v>
      </c>
      <c r="Q426" s="136">
        <v>0</v>
      </c>
      <c r="R426" s="136">
        <v>0</v>
      </c>
      <c r="S426" s="132">
        <v>0</v>
      </c>
      <c r="T426" s="137">
        <v>21</v>
      </c>
      <c r="U426" s="138">
        <f>K426*(T426+100)/100</f>
        <v>0</v>
      </c>
      <c r="V426" s="139"/>
    </row>
    <row r="427" spans="1:22" s="36" customFormat="1" ht="10.5" customHeight="1" outlineLevel="3">
      <c r="A427" s="35"/>
      <c r="B427" s="140"/>
      <c r="C427" s="140"/>
      <c r="D427" s="140"/>
      <c r="E427" s="140"/>
      <c r="F427" s="140"/>
      <c r="G427" s="140" t="s">
        <v>265</v>
      </c>
      <c r="H427" s="141">
        <v>8.44</v>
      </c>
      <c r="I427" s="142"/>
      <c r="J427" s="140"/>
      <c r="K427" s="140"/>
      <c r="L427" s="143"/>
      <c r="M427" s="143"/>
      <c r="N427" s="143"/>
      <c r="O427" s="143"/>
      <c r="P427" s="143"/>
      <c r="Q427" s="143"/>
      <c r="R427" s="143"/>
      <c r="S427" s="143"/>
      <c r="T427" s="144"/>
      <c r="U427" s="144"/>
      <c r="V427" s="140"/>
    </row>
    <row r="428" spans="1:22" ht="12.75" outlineLevel="2">
      <c r="A428" s="3"/>
      <c r="B428" s="105"/>
      <c r="C428" s="105"/>
      <c r="D428" s="126" t="s">
        <v>14</v>
      </c>
      <c r="E428" s="127">
        <v>6</v>
      </c>
      <c r="F428" s="128" t="s">
        <v>203</v>
      </c>
      <c r="G428" s="129" t="s">
        <v>540</v>
      </c>
      <c r="H428" s="130">
        <v>8.44</v>
      </c>
      <c r="I428" s="131" t="s">
        <v>36</v>
      </c>
      <c r="J428" s="132"/>
      <c r="K428" s="133">
        <f>H428*J428</f>
        <v>0</v>
      </c>
      <c r="L428" s="134">
        <f>IF(D428="S",K428,"")</f>
        <v>0</v>
      </c>
      <c r="M428" s="135">
        <f>IF(OR(D428="P",D428="U"),K428,"")</f>
      </c>
      <c r="N428" s="135">
        <f>IF(D428="H",K428,"")</f>
      </c>
      <c r="O428" s="135">
        <f>IF(D428="V",K428,"")</f>
      </c>
      <c r="P428" s="136">
        <v>0.0006</v>
      </c>
      <c r="Q428" s="136">
        <v>0</v>
      </c>
      <c r="R428" s="136">
        <v>0</v>
      </c>
      <c r="S428" s="132">
        <v>0</v>
      </c>
      <c r="T428" s="137">
        <v>21</v>
      </c>
      <c r="U428" s="138">
        <f>K428*(T428+100)/100</f>
        <v>0</v>
      </c>
      <c r="V428" s="139"/>
    </row>
    <row r="429" spans="1:22" ht="12.75" outlineLevel="1">
      <c r="A429" s="3"/>
      <c r="B429" s="106"/>
      <c r="C429" s="75" t="s">
        <v>79</v>
      </c>
      <c r="D429" s="76" t="s">
        <v>12</v>
      </c>
      <c r="E429" s="77"/>
      <c r="F429" s="77" t="s">
        <v>83</v>
      </c>
      <c r="G429" s="78" t="s">
        <v>525</v>
      </c>
      <c r="H429" s="77"/>
      <c r="I429" s="76"/>
      <c r="J429" s="77"/>
      <c r="K429" s="107">
        <f>SUBTOTAL(9,K430:K474)</f>
        <v>0</v>
      </c>
      <c r="L429" s="80">
        <f>SUBTOTAL(9,L430:L474)</f>
        <v>0</v>
      </c>
      <c r="M429" s="80">
        <f>SUBTOTAL(9,M430:M474)</f>
        <v>0</v>
      </c>
      <c r="N429" s="80">
        <f>SUBTOTAL(9,N430:N474)</f>
        <v>0</v>
      </c>
      <c r="O429" s="80">
        <f>SUBTOTAL(9,O430:O474)</f>
        <v>0</v>
      </c>
      <c r="P429" s="81">
        <f>SUMPRODUCT(P430:P474,$H430:$H474)</f>
        <v>0.0089</v>
      </c>
      <c r="Q429" s="81">
        <f>SUMPRODUCT(Q430:Q474,$H430:$H474)</f>
        <v>0</v>
      </c>
      <c r="R429" s="81">
        <f>SUMPRODUCT(R430:R474,$H430:$H474)</f>
        <v>0</v>
      </c>
      <c r="S429" s="80">
        <f>SUMPRODUCT(S430:S474,$H430:$H474)</f>
        <v>0</v>
      </c>
      <c r="T429" s="108">
        <f>SUMPRODUCT(T430:T474,$K430:$K474)/100</f>
        <v>0</v>
      </c>
      <c r="U429" s="108">
        <f>K429+T429</f>
        <v>0</v>
      </c>
      <c r="V429" s="105"/>
    </row>
    <row r="430" spans="1:22" ht="12.75" outlineLevel="2">
      <c r="A430" s="3"/>
      <c r="B430" s="116"/>
      <c r="C430" s="117"/>
      <c r="D430" s="118"/>
      <c r="E430" s="119" t="s">
        <v>567</v>
      </c>
      <c r="F430" s="120"/>
      <c r="G430" s="121"/>
      <c r="H430" s="120"/>
      <c r="I430" s="118"/>
      <c r="J430" s="120"/>
      <c r="K430" s="122"/>
      <c r="L430" s="123"/>
      <c r="M430" s="123"/>
      <c r="N430" s="123"/>
      <c r="O430" s="123"/>
      <c r="P430" s="124"/>
      <c r="Q430" s="124"/>
      <c r="R430" s="124"/>
      <c r="S430" s="124"/>
      <c r="T430" s="125"/>
      <c r="U430" s="125"/>
      <c r="V430" s="105"/>
    </row>
    <row r="431" spans="1:22" ht="25.5" outlineLevel="2">
      <c r="A431" s="3"/>
      <c r="B431" s="105"/>
      <c r="C431" s="105"/>
      <c r="D431" s="126" t="s">
        <v>13</v>
      </c>
      <c r="E431" s="127">
        <v>1</v>
      </c>
      <c r="F431" s="128" t="s">
        <v>237</v>
      </c>
      <c r="G431" s="129" t="s">
        <v>733</v>
      </c>
      <c r="H431" s="130">
        <v>28</v>
      </c>
      <c r="I431" s="131" t="s">
        <v>88</v>
      </c>
      <c r="J431" s="132"/>
      <c r="K431" s="133">
        <f aca="true" t="shared" si="50" ref="K431:K472">H431*J431</f>
        <v>0</v>
      </c>
      <c r="L431" s="134">
        <f aca="true" t="shared" si="51" ref="L431:L472">IF(D431="S",K431,"")</f>
      </c>
      <c r="M431" s="135">
        <f aca="true" t="shared" si="52" ref="M431:M472">IF(OR(D431="P",D431="U"),K431,"")</f>
        <v>0</v>
      </c>
      <c r="N431" s="135">
        <f aca="true" t="shared" si="53" ref="N431:N472">IF(D431="H",K431,"")</f>
      </c>
      <c r="O431" s="135">
        <f aca="true" t="shared" si="54" ref="O431:O472">IF(D431="V",K431,"")</f>
      </c>
      <c r="P431" s="136">
        <v>0</v>
      </c>
      <c r="Q431" s="136">
        <v>0</v>
      </c>
      <c r="R431" s="136">
        <v>0</v>
      </c>
      <c r="S431" s="132">
        <v>0</v>
      </c>
      <c r="T431" s="137">
        <v>21</v>
      </c>
      <c r="U431" s="138">
        <f aca="true" t="shared" si="55" ref="U431:U472">K431*(T431+100)/100</f>
        <v>0</v>
      </c>
      <c r="V431" s="139"/>
    </row>
    <row r="432" spans="1:22" ht="12.75" outlineLevel="2">
      <c r="A432" s="3"/>
      <c r="B432" s="105"/>
      <c r="C432" s="105"/>
      <c r="D432" s="126" t="s">
        <v>13</v>
      </c>
      <c r="E432" s="127">
        <v>2</v>
      </c>
      <c r="F432" s="128" t="s">
        <v>246</v>
      </c>
      <c r="G432" s="129" t="s">
        <v>591</v>
      </c>
      <c r="H432" s="130">
        <v>1</v>
      </c>
      <c r="I432" s="131" t="s">
        <v>88</v>
      </c>
      <c r="J432" s="132"/>
      <c r="K432" s="133">
        <f t="shared" si="50"/>
        <v>0</v>
      </c>
      <c r="L432" s="134">
        <f t="shared" si="51"/>
      </c>
      <c r="M432" s="135">
        <f t="shared" si="52"/>
        <v>0</v>
      </c>
      <c r="N432" s="135">
        <f t="shared" si="53"/>
      </c>
      <c r="O432" s="135">
        <f t="shared" si="54"/>
      </c>
      <c r="P432" s="136">
        <v>0</v>
      </c>
      <c r="Q432" s="136">
        <v>0</v>
      </c>
      <c r="R432" s="136">
        <v>0</v>
      </c>
      <c r="S432" s="132">
        <v>0</v>
      </c>
      <c r="T432" s="137">
        <v>21</v>
      </c>
      <c r="U432" s="138">
        <f t="shared" si="55"/>
        <v>0</v>
      </c>
      <c r="V432" s="139"/>
    </row>
    <row r="433" spans="1:22" ht="25.5" outlineLevel="2">
      <c r="A433" s="3"/>
      <c r="B433" s="105"/>
      <c r="C433" s="105"/>
      <c r="D433" s="126" t="s">
        <v>13</v>
      </c>
      <c r="E433" s="127">
        <v>3</v>
      </c>
      <c r="F433" s="128" t="s">
        <v>248</v>
      </c>
      <c r="G433" s="129" t="s">
        <v>755</v>
      </c>
      <c r="H433" s="130">
        <v>68</v>
      </c>
      <c r="I433" s="131" t="s">
        <v>16</v>
      </c>
      <c r="J433" s="132"/>
      <c r="K433" s="133">
        <f t="shared" si="50"/>
        <v>0</v>
      </c>
      <c r="L433" s="134">
        <f t="shared" si="51"/>
      </c>
      <c r="M433" s="135">
        <f t="shared" si="52"/>
        <v>0</v>
      </c>
      <c r="N433" s="135">
        <f t="shared" si="53"/>
      </c>
      <c r="O433" s="135">
        <f t="shared" si="54"/>
      </c>
      <c r="P433" s="136">
        <v>0</v>
      </c>
      <c r="Q433" s="136">
        <v>0</v>
      </c>
      <c r="R433" s="136">
        <v>0</v>
      </c>
      <c r="S433" s="132">
        <v>0</v>
      </c>
      <c r="T433" s="137">
        <v>21</v>
      </c>
      <c r="U433" s="138">
        <f t="shared" si="55"/>
        <v>0</v>
      </c>
      <c r="V433" s="139"/>
    </row>
    <row r="434" spans="1:22" ht="25.5" outlineLevel="2">
      <c r="A434" s="3"/>
      <c r="B434" s="105"/>
      <c r="C434" s="105"/>
      <c r="D434" s="126" t="s">
        <v>13</v>
      </c>
      <c r="E434" s="127">
        <v>4</v>
      </c>
      <c r="F434" s="128" t="s">
        <v>252</v>
      </c>
      <c r="G434" s="129" t="s">
        <v>747</v>
      </c>
      <c r="H434" s="130">
        <v>75</v>
      </c>
      <c r="I434" s="131" t="s">
        <v>16</v>
      </c>
      <c r="J434" s="132"/>
      <c r="K434" s="133">
        <f t="shared" si="50"/>
        <v>0</v>
      </c>
      <c r="L434" s="134">
        <f t="shared" si="51"/>
      </c>
      <c r="M434" s="135">
        <f t="shared" si="52"/>
        <v>0</v>
      </c>
      <c r="N434" s="135">
        <f t="shared" si="53"/>
      </c>
      <c r="O434" s="135">
        <f t="shared" si="54"/>
      </c>
      <c r="P434" s="136">
        <v>0</v>
      </c>
      <c r="Q434" s="136">
        <v>0</v>
      </c>
      <c r="R434" s="136">
        <v>0</v>
      </c>
      <c r="S434" s="132">
        <v>0</v>
      </c>
      <c r="T434" s="137">
        <v>21</v>
      </c>
      <c r="U434" s="138">
        <f t="shared" si="55"/>
        <v>0</v>
      </c>
      <c r="V434" s="139"/>
    </row>
    <row r="435" spans="1:22" ht="25.5" outlineLevel="2">
      <c r="A435" s="3"/>
      <c r="B435" s="105"/>
      <c r="C435" s="105"/>
      <c r="D435" s="126" t="s">
        <v>13</v>
      </c>
      <c r="E435" s="127">
        <v>5</v>
      </c>
      <c r="F435" s="128" t="s">
        <v>249</v>
      </c>
      <c r="G435" s="129" t="s">
        <v>756</v>
      </c>
      <c r="H435" s="130">
        <v>186</v>
      </c>
      <c r="I435" s="131" t="s">
        <v>16</v>
      </c>
      <c r="J435" s="132"/>
      <c r="K435" s="133">
        <f t="shared" si="50"/>
        <v>0</v>
      </c>
      <c r="L435" s="134">
        <f t="shared" si="51"/>
      </c>
      <c r="M435" s="135">
        <f t="shared" si="52"/>
        <v>0</v>
      </c>
      <c r="N435" s="135">
        <f t="shared" si="53"/>
      </c>
      <c r="O435" s="135">
        <f t="shared" si="54"/>
      </c>
      <c r="P435" s="136">
        <v>0</v>
      </c>
      <c r="Q435" s="136">
        <v>0</v>
      </c>
      <c r="R435" s="136">
        <v>0</v>
      </c>
      <c r="S435" s="132">
        <v>0</v>
      </c>
      <c r="T435" s="137">
        <v>21</v>
      </c>
      <c r="U435" s="138">
        <f t="shared" si="55"/>
        <v>0</v>
      </c>
      <c r="V435" s="139"/>
    </row>
    <row r="436" spans="1:22" ht="25.5" outlineLevel="2">
      <c r="A436" s="3"/>
      <c r="B436" s="105"/>
      <c r="C436" s="105"/>
      <c r="D436" s="126" t="s">
        <v>13</v>
      </c>
      <c r="E436" s="127">
        <v>6</v>
      </c>
      <c r="F436" s="128" t="s">
        <v>250</v>
      </c>
      <c r="G436" s="129" t="s">
        <v>748</v>
      </c>
      <c r="H436" s="130">
        <v>12</v>
      </c>
      <c r="I436" s="131" t="s">
        <v>16</v>
      </c>
      <c r="J436" s="132"/>
      <c r="K436" s="133">
        <f t="shared" si="50"/>
        <v>0</v>
      </c>
      <c r="L436" s="134">
        <f t="shared" si="51"/>
      </c>
      <c r="M436" s="135">
        <f t="shared" si="52"/>
        <v>0</v>
      </c>
      <c r="N436" s="135">
        <f t="shared" si="53"/>
      </c>
      <c r="O436" s="135">
        <f t="shared" si="54"/>
      </c>
      <c r="P436" s="136">
        <v>0</v>
      </c>
      <c r="Q436" s="136">
        <v>0</v>
      </c>
      <c r="R436" s="136">
        <v>0</v>
      </c>
      <c r="S436" s="132">
        <v>0</v>
      </c>
      <c r="T436" s="137">
        <v>21</v>
      </c>
      <c r="U436" s="138">
        <f t="shared" si="55"/>
        <v>0</v>
      </c>
      <c r="V436" s="139"/>
    </row>
    <row r="437" spans="1:22" ht="25.5" outlineLevel="2">
      <c r="A437" s="3"/>
      <c r="B437" s="105"/>
      <c r="C437" s="105"/>
      <c r="D437" s="126" t="s">
        <v>13</v>
      </c>
      <c r="E437" s="127">
        <v>7</v>
      </c>
      <c r="F437" s="128" t="s">
        <v>238</v>
      </c>
      <c r="G437" s="129" t="s">
        <v>750</v>
      </c>
      <c r="H437" s="130">
        <v>2</v>
      </c>
      <c r="I437" s="131" t="s">
        <v>88</v>
      </c>
      <c r="J437" s="132"/>
      <c r="K437" s="133">
        <f t="shared" si="50"/>
        <v>0</v>
      </c>
      <c r="L437" s="134">
        <f t="shared" si="51"/>
      </c>
      <c r="M437" s="135">
        <f t="shared" si="52"/>
        <v>0</v>
      </c>
      <c r="N437" s="135">
        <f t="shared" si="53"/>
      </c>
      <c r="O437" s="135">
        <f t="shared" si="54"/>
      </c>
      <c r="P437" s="136">
        <v>0</v>
      </c>
      <c r="Q437" s="136">
        <v>0</v>
      </c>
      <c r="R437" s="136">
        <v>0</v>
      </c>
      <c r="S437" s="132">
        <v>0</v>
      </c>
      <c r="T437" s="137">
        <v>21</v>
      </c>
      <c r="U437" s="138">
        <f t="shared" si="55"/>
        <v>0</v>
      </c>
      <c r="V437" s="139"/>
    </row>
    <row r="438" spans="1:22" ht="12.75" outlineLevel="2">
      <c r="A438" s="3"/>
      <c r="B438" s="105"/>
      <c r="C438" s="105"/>
      <c r="D438" s="126" t="s">
        <v>13</v>
      </c>
      <c r="E438" s="127">
        <v>8</v>
      </c>
      <c r="F438" s="128" t="s">
        <v>243</v>
      </c>
      <c r="G438" s="129" t="s">
        <v>625</v>
      </c>
      <c r="H438" s="130">
        <v>6</v>
      </c>
      <c r="I438" s="131" t="s">
        <v>88</v>
      </c>
      <c r="J438" s="132"/>
      <c r="K438" s="133">
        <f t="shared" si="50"/>
        <v>0</v>
      </c>
      <c r="L438" s="134">
        <f t="shared" si="51"/>
      </c>
      <c r="M438" s="135">
        <f t="shared" si="52"/>
        <v>0</v>
      </c>
      <c r="N438" s="135">
        <f t="shared" si="53"/>
      </c>
      <c r="O438" s="135">
        <f t="shared" si="54"/>
      </c>
      <c r="P438" s="136">
        <v>0</v>
      </c>
      <c r="Q438" s="136">
        <v>0</v>
      </c>
      <c r="R438" s="136">
        <v>0</v>
      </c>
      <c r="S438" s="132">
        <v>0</v>
      </c>
      <c r="T438" s="137">
        <v>21</v>
      </c>
      <c r="U438" s="138">
        <f t="shared" si="55"/>
        <v>0</v>
      </c>
      <c r="V438" s="139"/>
    </row>
    <row r="439" spans="1:22" ht="12.75" outlineLevel="2">
      <c r="A439" s="3"/>
      <c r="B439" s="105"/>
      <c r="C439" s="105"/>
      <c r="D439" s="126" t="s">
        <v>13</v>
      </c>
      <c r="E439" s="127">
        <v>9</v>
      </c>
      <c r="F439" s="128" t="s">
        <v>244</v>
      </c>
      <c r="G439" s="129" t="s">
        <v>619</v>
      </c>
      <c r="H439" s="130">
        <v>2</v>
      </c>
      <c r="I439" s="131" t="s">
        <v>88</v>
      </c>
      <c r="J439" s="132"/>
      <c r="K439" s="133">
        <f t="shared" si="50"/>
        <v>0</v>
      </c>
      <c r="L439" s="134">
        <f t="shared" si="51"/>
      </c>
      <c r="M439" s="135">
        <f t="shared" si="52"/>
        <v>0</v>
      </c>
      <c r="N439" s="135">
        <f t="shared" si="53"/>
      </c>
      <c r="O439" s="135">
        <f t="shared" si="54"/>
      </c>
      <c r="P439" s="136">
        <v>0</v>
      </c>
      <c r="Q439" s="136">
        <v>0</v>
      </c>
      <c r="R439" s="136">
        <v>0</v>
      </c>
      <c r="S439" s="132">
        <v>0</v>
      </c>
      <c r="T439" s="137">
        <v>21</v>
      </c>
      <c r="U439" s="138">
        <f t="shared" si="55"/>
        <v>0</v>
      </c>
      <c r="V439" s="139"/>
    </row>
    <row r="440" spans="1:22" ht="25.5" outlineLevel="2">
      <c r="A440" s="3"/>
      <c r="B440" s="105"/>
      <c r="C440" s="105"/>
      <c r="D440" s="126" t="s">
        <v>13</v>
      </c>
      <c r="E440" s="127">
        <v>10</v>
      </c>
      <c r="F440" s="128" t="s">
        <v>239</v>
      </c>
      <c r="G440" s="129" t="s">
        <v>707</v>
      </c>
      <c r="H440" s="130">
        <v>9</v>
      </c>
      <c r="I440" s="131" t="s">
        <v>88</v>
      </c>
      <c r="J440" s="132"/>
      <c r="K440" s="133">
        <f t="shared" si="50"/>
        <v>0</v>
      </c>
      <c r="L440" s="134">
        <f t="shared" si="51"/>
      </c>
      <c r="M440" s="135">
        <f t="shared" si="52"/>
        <v>0</v>
      </c>
      <c r="N440" s="135">
        <f t="shared" si="53"/>
      </c>
      <c r="O440" s="135">
        <f t="shared" si="54"/>
      </c>
      <c r="P440" s="136">
        <v>0</v>
      </c>
      <c r="Q440" s="136">
        <v>0</v>
      </c>
      <c r="R440" s="136">
        <v>0</v>
      </c>
      <c r="S440" s="132">
        <v>0</v>
      </c>
      <c r="T440" s="137">
        <v>21</v>
      </c>
      <c r="U440" s="138">
        <f t="shared" si="55"/>
        <v>0</v>
      </c>
      <c r="V440" s="139"/>
    </row>
    <row r="441" spans="1:22" ht="25.5" outlineLevel="2">
      <c r="A441" s="3"/>
      <c r="B441" s="105"/>
      <c r="C441" s="105"/>
      <c r="D441" s="126" t="s">
        <v>13</v>
      </c>
      <c r="E441" s="127">
        <v>11</v>
      </c>
      <c r="F441" s="128" t="s">
        <v>242</v>
      </c>
      <c r="G441" s="129" t="s">
        <v>702</v>
      </c>
      <c r="H441" s="130">
        <v>8</v>
      </c>
      <c r="I441" s="131" t="s">
        <v>88</v>
      </c>
      <c r="J441" s="132"/>
      <c r="K441" s="133">
        <f t="shared" si="50"/>
        <v>0</v>
      </c>
      <c r="L441" s="134">
        <f t="shared" si="51"/>
      </c>
      <c r="M441" s="135">
        <f t="shared" si="52"/>
        <v>0</v>
      </c>
      <c r="N441" s="135">
        <f t="shared" si="53"/>
      </c>
      <c r="O441" s="135">
        <f t="shared" si="54"/>
      </c>
      <c r="P441" s="136">
        <v>0</v>
      </c>
      <c r="Q441" s="136">
        <v>0</v>
      </c>
      <c r="R441" s="136">
        <v>0</v>
      </c>
      <c r="S441" s="132">
        <v>0</v>
      </c>
      <c r="T441" s="137">
        <v>21</v>
      </c>
      <c r="U441" s="138">
        <f t="shared" si="55"/>
        <v>0</v>
      </c>
      <c r="V441" s="139"/>
    </row>
    <row r="442" spans="1:22" ht="12.75" outlineLevel="2">
      <c r="A442" s="3"/>
      <c r="B442" s="105"/>
      <c r="C442" s="105"/>
      <c r="D442" s="126" t="s">
        <v>13</v>
      </c>
      <c r="E442" s="127">
        <v>12</v>
      </c>
      <c r="F442" s="128" t="s">
        <v>241</v>
      </c>
      <c r="G442" s="129" t="s">
        <v>689</v>
      </c>
      <c r="H442" s="130">
        <v>9</v>
      </c>
      <c r="I442" s="131" t="s">
        <v>88</v>
      </c>
      <c r="J442" s="132"/>
      <c r="K442" s="133">
        <f t="shared" si="50"/>
        <v>0</v>
      </c>
      <c r="L442" s="134">
        <f t="shared" si="51"/>
      </c>
      <c r="M442" s="135">
        <f t="shared" si="52"/>
        <v>0</v>
      </c>
      <c r="N442" s="135">
        <f t="shared" si="53"/>
      </c>
      <c r="O442" s="135">
        <f t="shared" si="54"/>
      </c>
      <c r="P442" s="136">
        <v>0</v>
      </c>
      <c r="Q442" s="136">
        <v>0</v>
      </c>
      <c r="R442" s="136">
        <v>0</v>
      </c>
      <c r="S442" s="132">
        <v>0</v>
      </c>
      <c r="T442" s="137">
        <v>21</v>
      </c>
      <c r="U442" s="138">
        <f t="shared" si="55"/>
        <v>0</v>
      </c>
      <c r="V442" s="139"/>
    </row>
    <row r="443" spans="1:22" ht="12.75" outlineLevel="2">
      <c r="A443" s="3"/>
      <c r="B443" s="105"/>
      <c r="C443" s="105"/>
      <c r="D443" s="126" t="s">
        <v>13</v>
      </c>
      <c r="E443" s="127">
        <v>13</v>
      </c>
      <c r="F443" s="128" t="s">
        <v>245</v>
      </c>
      <c r="G443" s="129" t="s">
        <v>670</v>
      </c>
      <c r="H443" s="130">
        <v>2</v>
      </c>
      <c r="I443" s="131" t="s">
        <v>88</v>
      </c>
      <c r="J443" s="132"/>
      <c r="K443" s="133">
        <f t="shared" si="50"/>
        <v>0</v>
      </c>
      <c r="L443" s="134">
        <f t="shared" si="51"/>
      </c>
      <c r="M443" s="135">
        <f t="shared" si="52"/>
        <v>0</v>
      </c>
      <c r="N443" s="135">
        <f t="shared" si="53"/>
      </c>
      <c r="O443" s="135">
        <f t="shared" si="54"/>
      </c>
      <c r="P443" s="136">
        <v>0</v>
      </c>
      <c r="Q443" s="136">
        <v>0</v>
      </c>
      <c r="R443" s="136">
        <v>0</v>
      </c>
      <c r="S443" s="132">
        <v>0</v>
      </c>
      <c r="T443" s="137">
        <v>21</v>
      </c>
      <c r="U443" s="138">
        <f t="shared" si="55"/>
        <v>0</v>
      </c>
      <c r="V443" s="139"/>
    </row>
    <row r="444" spans="1:22" ht="12.75" outlineLevel="2">
      <c r="A444" s="3"/>
      <c r="B444" s="105"/>
      <c r="C444" s="105"/>
      <c r="D444" s="126" t="s">
        <v>13</v>
      </c>
      <c r="E444" s="127">
        <v>14</v>
      </c>
      <c r="F444" s="128" t="s">
        <v>236</v>
      </c>
      <c r="G444" s="129" t="s">
        <v>658</v>
      </c>
      <c r="H444" s="130">
        <v>100</v>
      </c>
      <c r="I444" s="131" t="s">
        <v>16</v>
      </c>
      <c r="J444" s="132"/>
      <c r="K444" s="133">
        <f t="shared" si="50"/>
        <v>0</v>
      </c>
      <c r="L444" s="134">
        <f t="shared" si="51"/>
      </c>
      <c r="M444" s="135">
        <f t="shared" si="52"/>
        <v>0</v>
      </c>
      <c r="N444" s="135">
        <f t="shared" si="53"/>
      </c>
      <c r="O444" s="135">
        <f t="shared" si="54"/>
      </c>
      <c r="P444" s="136">
        <v>0</v>
      </c>
      <c r="Q444" s="136">
        <v>0</v>
      </c>
      <c r="R444" s="136">
        <v>0</v>
      </c>
      <c r="S444" s="132">
        <v>0</v>
      </c>
      <c r="T444" s="137">
        <v>21</v>
      </c>
      <c r="U444" s="138">
        <f t="shared" si="55"/>
        <v>0</v>
      </c>
      <c r="V444" s="139"/>
    </row>
    <row r="445" spans="1:22" ht="12.75" outlineLevel="2">
      <c r="A445" s="3"/>
      <c r="B445" s="105"/>
      <c r="C445" s="105"/>
      <c r="D445" s="126" t="s">
        <v>13</v>
      </c>
      <c r="E445" s="127">
        <v>15</v>
      </c>
      <c r="F445" s="128" t="s">
        <v>253</v>
      </c>
      <c r="G445" s="129" t="s">
        <v>668</v>
      </c>
      <c r="H445" s="130">
        <v>12.5</v>
      </c>
      <c r="I445" s="131" t="s">
        <v>16</v>
      </c>
      <c r="J445" s="132"/>
      <c r="K445" s="133">
        <f t="shared" si="50"/>
        <v>0</v>
      </c>
      <c r="L445" s="134">
        <f t="shared" si="51"/>
      </c>
      <c r="M445" s="135">
        <f t="shared" si="52"/>
        <v>0</v>
      </c>
      <c r="N445" s="135">
        <f t="shared" si="53"/>
      </c>
      <c r="O445" s="135">
        <f t="shared" si="54"/>
      </c>
      <c r="P445" s="136">
        <v>0</v>
      </c>
      <c r="Q445" s="136">
        <v>0</v>
      </c>
      <c r="R445" s="136">
        <v>0</v>
      </c>
      <c r="S445" s="132">
        <v>0</v>
      </c>
      <c r="T445" s="137">
        <v>21</v>
      </c>
      <c r="U445" s="138">
        <f t="shared" si="55"/>
        <v>0</v>
      </c>
      <c r="V445" s="139"/>
    </row>
    <row r="446" spans="1:22" ht="12.75" outlineLevel="2">
      <c r="A446" s="3"/>
      <c r="B446" s="105"/>
      <c r="C446" s="105"/>
      <c r="D446" s="126" t="s">
        <v>13</v>
      </c>
      <c r="E446" s="127">
        <v>16</v>
      </c>
      <c r="F446" s="128" t="s">
        <v>254</v>
      </c>
      <c r="G446" s="129" t="s">
        <v>669</v>
      </c>
      <c r="H446" s="130">
        <v>20</v>
      </c>
      <c r="I446" s="131" t="s">
        <v>16</v>
      </c>
      <c r="J446" s="132"/>
      <c r="K446" s="133">
        <f t="shared" si="50"/>
        <v>0</v>
      </c>
      <c r="L446" s="134">
        <f t="shared" si="51"/>
      </c>
      <c r="M446" s="135">
        <f t="shared" si="52"/>
        <v>0</v>
      </c>
      <c r="N446" s="135">
        <f t="shared" si="53"/>
      </c>
      <c r="O446" s="135">
        <f t="shared" si="54"/>
      </c>
      <c r="P446" s="136">
        <v>0</v>
      </c>
      <c r="Q446" s="136">
        <v>0</v>
      </c>
      <c r="R446" s="136">
        <v>0</v>
      </c>
      <c r="S446" s="132">
        <v>0</v>
      </c>
      <c r="T446" s="137">
        <v>21</v>
      </c>
      <c r="U446" s="138">
        <f t="shared" si="55"/>
        <v>0</v>
      </c>
      <c r="V446" s="139"/>
    </row>
    <row r="447" spans="1:22" ht="25.5" outlineLevel="2">
      <c r="A447" s="3"/>
      <c r="B447" s="105"/>
      <c r="C447" s="105"/>
      <c r="D447" s="126" t="s">
        <v>13</v>
      </c>
      <c r="E447" s="127">
        <v>17</v>
      </c>
      <c r="F447" s="128" t="s">
        <v>251</v>
      </c>
      <c r="G447" s="129" t="s">
        <v>701</v>
      </c>
      <c r="H447" s="130">
        <v>100</v>
      </c>
      <c r="I447" s="131" t="s">
        <v>16</v>
      </c>
      <c r="J447" s="132"/>
      <c r="K447" s="133">
        <f t="shared" si="50"/>
        <v>0</v>
      </c>
      <c r="L447" s="134">
        <f t="shared" si="51"/>
      </c>
      <c r="M447" s="135">
        <f t="shared" si="52"/>
        <v>0</v>
      </c>
      <c r="N447" s="135">
        <f t="shared" si="53"/>
      </c>
      <c r="O447" s="135">
        <f t="shared" si="54"/>
      </c>
      <c r="P447" s="136">
        <v>0</v>
      </c>
      <c r="Q447" s="136">
        <v>0</v>
      </c>
      <c r="R447" s="136">
        <v>0</v>
      </c>
      <c r="S447" s="132">
        <v>0</v>
      </c>
      <c r="T447" s="137">
        <v>21</v>
      </c>
      <c r="U447" s="138">
        <f t="shared" si="55"/>
        <v>0</v>
      </c>
      <c r="V447" s="139"/>
    </row>
    <row r="448" spans="1:22" ht="12.75" outlineLevel="2">
      <c r="A448" s="3"/>
      <c r="B448" s="105"/>
      <c r="C448" s="105"/>
      <c r="D448" s="126" t="s">
        <v>14</v>
      </c>
      <c r="E448" s="127">
        <v>18</v>
      </c>
      <c r="F448" s="128" t="s">
        <v>2</v>
      </c>
      <c r="G448" s="129" t="s">
        <v>661</v>
      </c>
      <c r="H448" s="130">
        <v>1</v>
      </c>
      <c r="I448" s="131" t="s">
        <v>35</v>
      </c>
      <c r="J448" s="132"/>
      <c r="K448" s="133">
        <f t="shared" si="50"/>
        <v>0</v>
      </c>
      <c r="L448" s="134">
        <f t="shared" si="51"/>
        <v>0</v>
      </c>
      <c r="M448" s="135">
        <f t="shared" si="52"/>
      </c>
      <c r="N448" s="135">
        <f t="shared" si="53"/>
      </c>
      <c r="O448" s="135">
        <f t="shared" si="54"/>
      </c>
      <c r="P448" s="136">
        <v>0</v>
      </c>
      <c r="Q448" s="136">
        <v>0</v>
      </c>
      <c r="R448" s="136">
        <v>0</v>
      </c>
      <c r="S448" s="132">
        <v>0</v>
      </c>
      <c r="T448" s="137">
        <v>21</v>
      </c>
      <c r="U448" s="138">
        <f t="shared" si="55"/>
        <v>0</v>
      </c>
      <c r="V448" s="139"/>
    </row>
    <row r="449" spans="1:22" ht="12.75" outlineLevel="2">
      <c r="A449" s="3"/>
      <c r="B449" s="105"/>
      <c r="C449" s="105"/>
      <c r="D449" s="126" t="s">
        <v>14</v>
      </c>
      <c r="E449" s="127">
        <v>19</v>
      </c>
      <c r="F449" s="128" t="s">
        <v>4</v>
      </c>
      <c r="G449" s="129" t="s">
        <v>437</v>
      </c>
      <c r="H449" s="130">
        <v>68</v>
      </c>
      <c r="I449" s="131" t="s">
        <v>16</v>
      </c>
      <c r="J449" s="132"/>
      <c r="K449" s="133">
        <f t="shared" si="50"/>
        <v>0</v>
      </c>
      <c r="L449" s="134">
        <f t="shared" si="51"/>
        <v>0</v>
      </c>
      <c r="M449" s="135">
        <f t="shared" si="52"/>
      </c>
      <c r="N449" s="135">
        <f t="shared" si="53"/>
      </c>
      <c r="O449" s="135">
        <f t="shared" si="54"/>
      </c>
      <c r="P449" s="136">
        <v>0</v>
      </c>
      <c r="Q449" s="136">
        <v>0</v>
      </c>
      <c r="R449" s="136">
        <v>0</v>
      </c>
      <c r="S449" s="132">
        <v>0</v>
      </c>
      <c r="T449" s="137">
        <v>21</v>
      </c>
      <c r="U449" s="138">
        <f t="shared" si="55"/>
        <v>0</v>
      </c>
      <c r="V449" s="139"/>
    </row>
    <row r="450" spans="1:22" ht="12.75" outlineLevel="2">
      <c r="A450" s="3"/>
      <c r="B450" s="105"/>
      <c r="C450" s="105"/>
      <c r="D450" s="126" t="s">
        <v>14</v>
      </c>
      <c r="E450" s="127">
        <v>20</v>
      </c>
      <c r="F450" s="128" t="s">
        <v>5</v>
      </c>
      <c r="G450" s="129" t="s">
        <v>438</v>
      </c>
      <c r="H450" s="130">
        <v>75</v>
      </c>
      <c r="I450" s="131" t="s">
        <v>16</v>
      </c>
      <c r="J450" s="132"/>
      <c r="K450" s="133">
        <f t="shared" si="50"/>
        <v>0</v>
      </c>
      <c r="L450" s="134">
        <f t="shared" si="51"/>
        <v>0</v>
      </c>
      <c r="M450" s="135">
        <f t="shared" si="52"/>
      </c>
      <c r="N450" s="135">
        <f t="shared" si="53"/>
      </c>
      <c r="O450" s="135">
        <f t="shared" si="54"/>
      </c>
      <c r="P450" s="136">
        <v>0</v>
      </c>
      <c r="Q450" s="136">
        <v>0</v>
      </c>
      <c r="R450" s="136">
        <v>0</v>
      </c>
      <c r="S450" s="132">
        <v>0</v>
      </c>
      <c r="T450" s="137">
        <v>21</v>
      </c>
      <c r="U450" s="138">
        <f t="shared" si="55"/>
        <v>0</v>
      </c>
      <c r="V450" s="139"/>
    </row>
    <row r="451" spans="1:22" ht="12.75" outlineLevel="2">
      <c r="A451" s="3"/>
      <c r="B451" s="105"/>
      <c r="C451" s="105"/>
      <c r="D451" s="126" t="s">
        <v>14</v>
      </c>
      <c r="E451" s="127">
        <v>21</v>
      </c>
      <c r="F451" s="128" t="s">
        <v>6</v>
      </c>
      <c r="G451" s="129" t="s">
        <v>205</v>
      </c>
      <c r="H451" s="130">
        <v>12</v>
      </c>
      <c r="I451" s="131" t="s">
        <v>16</v>
      </c>
      <c r="J451" s="132"/>
      <c r="K451" s="133">
        <f t="shared" si="50"/>
        <v>0</v>
      </c>
      <c r="L451" s="134">
        <f t="shared" si="51"/>
        <v>0</v>
      </c>
      <c r="M451" s="135">
        <f t="shared" si="52"/>
      </c>
      <c r="N451" s="135">
        <f t="shared" si="53"/>
      </c>
      <c r="O451" s="135">
        <f t="shared" si="54"/>
      </c>
      <c r="P451" s="136">
        <v>0</v>
      </c>
      <c r="Q451" s="136">
        <v>0</v>
      </c>
      <c r="R451" s="136">
        <v>0</v>
      </c>
      <c r="S451" s="132">
        <v>0</v>
      </c>
      <c r="T451" s="137">
        <v>21</v>
      </c>
      <c r="U451" s="138">
        <f t="shared" si="55"/>
        <v>0</v>
      </c>
      <c r="V451" s="139"/>
    </row>
    <row r="452" spans="1:22" ht="12.75" outlineLevel="2">
      <c r="A452" s="3"/>
      <c r="B452" s="105"/>
      <c r="C452" s="105"/>
      <c r="D452" s="126" t="s">
        <v>14</v>
      </c>
      <c r="E452" s="127">
        <v>22</v>
      </c>
      <c r="F452" s="128" t="s">
        <v>7</v>
      </c>
      <c r="G452" s="129" t="s">
        <v>439</v>
      </c>
      <c r="H452" s="130">
        <v>186</v>
      </c>
      <c r="I452" s="131" t="s">
        <v>16</v>
      </c>
      <c r="J452" s="132"/>
      <c r="K452" s="133">
        <f t="shared" si="50"/>
        <v>0</v>
      </c>
      <c r="L452" s="134">
        <f t="shared" si="51"/>
        <v>0</v>
      </c>
      <c r="M452" s="135">
        <f t="shared" si="52"/>
      </c>
      <c r="N452" s="135">
        <f t="shared" si="53"/>
      </c>
      <c r="O452" s="135">
        <f t="shared" si="54"/>
      </c>
      <c r="P452" s="136">
        <v>0</v>
      </c>
      <c r="Q452" s="136">
        <v>0</v>
      </c>
      <c r="R452" s="136">
        <v>0</v>
      </c>
      <c r="S452" s="132">
        <v>0</v>
      </c>
      <c r="T452" s="137">
        <v>21</v>
      </c>
      <c r="U452" s="138">
        <f t="shared" si="55"/>
        <v>0</v>
      </c>
      <c r="V452" s="139"/>
    </row>
    <row r="453" spans="1:22" ht="12.75" outlineLevel="2">
      <c r="A453" s="3"/>
      <c r="B453" s="105"/>
      <c r="C453" s="105"/>
      <c r="D453" s="126" t="s">
        <v>14</v>
      </c>
      <c r="E453" s="127">
        <v>23</v>
      </c>
      <c r="F453" s="128" t="s">
        <v>9</v>
      </c>
      <c r="G453" s="129" t="s">
        <v>424</v>
      </c>
      <c r="H453" s="130">
        <v>100</v>
      </c>
      <c r="I453" s="131" t="s">
        <v>16</v>
      </c>
      <c r="J453" s="132"/>
      <c r="K453" s="133">
        <f t="shared" si="50"/>
        <v>0</v>
      </c>
      <c r="L453" s="134">
        <f t="shared" si="51"/>
        <v>0</v>
      </c>
      <c r="M453" s="135">
        <f t="shared" si="52"/>
      </c>
      <c r="N453" s="135">
        <f t="shared" si="53"/>
      </c>
      <c r="O453" s="135">
        <f t="shared" si="54"/>
      </c>
      <c r="P453" s="136">
        <v>0</v>
      </c>
      <c r="Q453" s="136">
        <v>0</v>
      </c>
      <c r="R453" s="136">
        <v>0</v>
      </c>
      <c r="S453" s="132">
        <v>0</v>
      </c>
      <c r="T453" s="137">
        <v>21</v>
      </c>
      <c r="U453" s="138">
        <f t="shared" si="55"/>
        <v>0</v>
      </c>
      <c r="V453" s="139"/>
    </row>
    <row r="454" spans="1:22" ht="12.75" outlineLevel="2">
      <c r="A454" s="3"/>
      <c r="B454" s="105"/>
      <c r="C454" s="105"/>
      <c r="D454" s="126" t="s">
        <v>14</v>
      </c>
      <c r="E454" s="127">
        <v>24</v>
      </c>
      <c r="F454" s="128" t="s">
        <v>19</v>
      </c>
      <c r="G454" s="129" t="s">
        <v>91</v>
      </c>
      <c r="H454" s="130">
        <v>12.5</v>
      </c>
      <c r="I454" s="131" t="s">
        <v>16</v>
      </c>
      <c r="J454" s="132"/>
      <c r="K454" s="133">
        <f t="shared" si="50"/>
        <v>0</v>
      </c>
      <c r="L454" s="134">
        <f t="shared" si="51"/>
        <v>0</v>
      </c>
      <c r="M454" s="135">
        <f t="shared" si="52"/>
      </c>
      <c r="N454" s="135">
        <f t="shared" si="53"/>
      </c>
      <c r="O454" s="135">
        <f t="shared" si="54"/>
      </c>
      <c r="P454" s="136">
        <v>0</v>
      </c>
      <c r="Q454" s="136">
        <v>0</v>
      </c>
      <c r="R454" s="136">
        <v>0</v>
      </c>
      <c r="S454" s="132">
        <v>0</v>
      </c>
      <c r="T454" s="137">
        <v>21</v>
      </c>
      <c r="U454" s="138">
        <f t="shared" si="55"/>
        <v>0</v>
      </c>
      <c r="V454" s="139"/>
    </row>
    <row r="455" spans="1:22" ht="12.75" outlineLevel="2">
      <c r="A455" s="3"/>
      <c r="B455" s="105"/>
      <c r="C455" s="105"/>
      <c r="D455" s="126" t="s">
        <v>14</v>
      </c>
      <c r="E455" s="127">
        <v>25</v>
      </c>
      <c r="F455" s="128" t="s">
        <v>20</v>
      </c>
      <c r="G455" s="129" t="s">
        <v>123</v>
      </c>
      <c r="H455" s="130">
        <v>20</v>
      </c>
      <c r="I455" s="131" t="s">
        <v>16</v>
      </c>
      <c r="J455" s="132"/>
      <c r="K455" s="133">
        <f t="shared" si="50"/>
        <v>0</v>
      </c>
      <c r="L455" s="134">
        <f t="shared" si="51"/>
        <v>0</v>
      </c>
      <c r="M455" s="135">
        <f t="shared" si="52"/>
      </c>
      <c r="N455" s="135">
        <f t="shared" si="53"/>
      </c>
      <c r="O455" s="135">
        <f t="shared" si="54"/>
      </c>
      <c r="P455" s="136">
        <v>0</v>
      </c>
      <c r="Q455" s="136">
        <v>0</v>
      </c>
      <c r="R455" s="136">
        <v>0</v>
      </c>
      <c r="S455" s="132">
        <v>0</v>
      </c>
      <c r="T455" s="137">
        <v>21</v>
      </c>
      <c r="U455" s="138">
        <f t="shared" si="55"/>
        <v>0</v>
      </c>
      <c r="V455" s="139"/>
    </row>
    <row r="456" spans="1:22" ht="12.75" outlineLevel="2">
      <c r="A456" s="3"/>
      <c r="B456" s="105"/>
      <c r="C456" s="105"/>
      <c r="D456" s="126" t="s">
        <v>14</v>
      </c>
      <c r="E456" s="127">
        <v>26</v>
      </c>
      <c r="F456" s="128" t="s">
        <v>21</v>
      </c>
      <c r="G456" s="129" t="s">
        <v>426</v>
      </c>
      <c r="H456" s="130">
        <v>100</v>
      </c>
      <c r="I456" s="131" t="s">
        <v>16</v>
      </c>
      <c r="J456" s="132"/>
      <c r="K456" s="133">
        <f t="shared" si="50"/>
        <v>0</v>
      </c>
      <c r="L456" s="134">
        <f t="shared" si="51"/>
        <v>0</v>
      </c>
      <c r="M456" s="135">
        <f t="shared" si="52"/>
      </c>
      <c r="N456" s="135">
        <f t="shared" si="53"/>
      </c>
      <c r="O456" s="135">
        <f t="shared" si="54"/>
      </c>
      <c r="P456" s="136">
        <v>0</v>
      </c>
      <c r="Q456" s="136">
        <v>0</v>
      </c>
      <c r="R456" s="136">
        <v>0</v>
      </c>
      <c r="S456" s="132">
        <v>0</v>
      </c>
      <c r="T456" s="137">
        <v>21</v>
      </c>
      <c r="U456" s="138">
        <f t="shared" si="55"/>
        <v>0</v>
      </c>
      <c r="V456" s="139"/>
    </row>
    <row r="457" spans="1:22" ht="12.75" outlineLevel="2">
      <c r="A457" s="3"/>
      <c r="B457" s="105"/>
      <c r="C457" s="105"/>
      <c r="D457" s="126" t="s">
        <v>14</v>
      </c>
      <c r="E457" s="127">
        <v>27</v>
      </c>
      <c r="F457" s="128" t="s">
        <v>22</v>
      </c>
      <c r="G457" s="129" t="s">
        <v>127</v>
      </c>
      <c r="H457" s="130">
        <v>4</v>
      </c>
      <c r="I457" s="131" t="s">
        <v>34</v>
      </c>
      <c r="J457" s="132"/>
      <c r="K457" s="133">
        <f t="shared" si="50"/>
        <v>0</v>
      </c>
      <c r="L457" s="134">
        <f t="shared" si="51"/>
        <v>0</v>
      </c>
      <c r="M457" s="135">
        <f t="shared" si="52"/>
      </c>
      <c r="N457" s="135">
        <f t="shared" si="53"/>
      </c>
      <c r="O457" s="135">
        <f t="shared" si="54"/>
      </c>
      <c r="P457" s="136">
        <v>0</v>
      </c>
      <c r="Q457" s="136">
        <v>0</v>
      </c>
      <c r="R457" s="136">
        <v>0</v>
      </c>
      <c r="S457" s="132">
        <v>0</v>
      </c>
      <c r="T457" s="137">
        <v>21</v>
      </c>
      <c r="U457" s="138">
        <f t="shared" si="55"/>
        <v>0</v>
      </c>
      <c r="V457" s="139"/>
    </row>
    <row r="458" spans="1:22" ht="12.75" outlineLevel="2">
      <c r="A458" s="3"/>
      <c r="B458" s="105"/>
      <c r="C458" s="105"/>
      <c r="D458" s="126" t="s">
        <v>14</v>
      </c>
      <c r="E458" s="127">
        <v>28</v>
      </c>
      <c r="F458" s="128" t="s">
        <v>23</v>
      </c>
      <c r="G458" s="129" t="s">
        <v>531</v>
      </c>
      <c r="H458" s="130">
        <v>100</v>
      </c>
      <c r="I458" s="131" t="s">
        <v>35</v>
      </c>
      <c r="J458" s="132"/>
      <c r="K458" s="133">
        <f t="shared" si="50"/>
        <v>0</v>
      </c>
      <c r="L458" s="134">
        <f t="shared" si="51"/>
        <v>0</v>
      </c>
      <c r="M458" s="135">
        <f t="shared" si="52"/>
      </c>
      <c r="N458" s="135">
        <f t="shared" si="53"/>
      </c>
      <c r="O458" s="135">
        <f t="shared" si="54"/>
      </c>
      <c r="P458" s="136">
        <v>0</v>
      </c>
      <c r="Q458" s="136">
        <v>0</v>
      </c>
      <c r="R458" s="136">
        <v>0</v>
      </c>
      <c r="S458" s="132">
        <v>0</v>
      </c>
      <c r="T458" s="137">
        <v>21</v>
      </c>
      <c r="U458" s="138">
        <f t="shared" si="55"/>
        <v>0</v>
      </c>
      <c r="V458" s="139"/>
    </row>
    <row r="459" spans="1:22" ht="12.75" outlineLevel="2">
      <c r="A459" s="3"/>
      <c r="B459" s="105"/>
      <c r="C459" s="105"/>
      <c r="D459" s="126" t="s">
        <v>14</v>
      </c>
      <c r="E459" s="127">
        <v>29</v>
      </c>
      <c r="F459" s="128" t="s">
        <v>24</v>
      </c>
      <c r="G459" s="129" t="s">
        <v>486</v>
      </c>
      <c r="H459" s="130">
        <v>28</v>
      </c>
      <c r="I459" s="131" t="s">
        <v>35</v>
      </c>
      <c r="J459" s="132"/>
      <c r="K459" s="133">
        <f t="shared" si="50"/>
        <v>0</v>
      </c>
      <c r="L459" s="134">
        <f t="shared" si="51"/>
        <v>0</v>
      </c>
      <c r="M459" s="135">
        <f t="shared" si="52"/>
      </c>
      <c r="N459" s="135">
        <f t="shared" si="53"/>
      </c>
      <c r="O459" s="135">
        <f t="shared" si="54"/>
      </c>
      <c r="P459" s="136">
        <v>0</v>
      </c>
      <c r="Q459" s="136">
        <v>0</v>
      </c>
      <c r="R459" s="136">
        <v>0</v>
      </c>
      <c r="S459" s="132">
        <v>0</v>
      </c>
      <c r="T459" s="137">
        <v>21</v>
      </c>
      <c r="U459" s="138">
        <f t="shared" si="55"/>
        <v>0</v>
      </c>
      <c r="V459" s="139"/>
    </row>
    <row r="460" spans="1:22" ht="12.75" outlineLevel="2">
      <c r="A460" s="3"/>
      <c r="B460" s="105"/>
      <c r="C460" s="105"/>
      <c r="D460" s="126" t="s">
        <v>14</v>
      </c>
      <c r="E460" s="127">
        <v>30</v>
      </c>
      <c r="F460" s="128" t="s">
        <v>25</v>
      </c>
      <c r="G460" s="129" t="s">
        <v>544</v>
      </c>
      <c r="H460" s="130">
        <v>6</v>
      </c>
      <c r="I460" s="131" t="s">
        <v>35</v>
      </c>
      <c r="J460" s="132"/>
      <c r="K460" s="133">
        <f t="shared" si="50"/>
        <v>0</v>
      </c>
      <c r="L460" s="134">
        <f t="shared" si="51"/>
        <v>0</v>
      </c>
      <c r="M460" s="135">
        <f t="shared" si="52"/>
      </c>
      <c r="N460" s="135">
        <f t="shared" si="53"/>
      </c>
      <c r="O460" s="135">
        <f t="shared" si="54"/>
      </c>
      <c r="P460" s="136">
        <v>0</v>
      </c>
      <c r="Q460" s="136">
        <v>0</v>
      </c>
      <c r="R460" s="136">
        <v>0</v>
      </c>
      <c r="S460" s="132">
        <v>0</v>
      </c>
      <c r="T460" s="137">
        <v>21</v>
      </c>
      <c r="U460" s="138">
        <f t="shared" si="55"/>
        <v>0</v>
      </c>
      <c r="V460" s="139"/>
    </row>
    <row r="461" spans="1:22" ht="12.75" outlineLevel="2">
      <c r="A461" s="3"/>
      <c r="B461" s="105"/>
      <c r="C461" s="105"/>
      <c r="D461" s="126" t="s">
        <v>14</v>
      </c>
      <c r="E461" s="127">
        <v>31</v>
      </c>
      <c r="F461" s="128" t="s">
        <v>26</v>
      </c>
      <c r="G461" s="129" t="s">
        <v>502</v>
      </c>
      <c r="H461" s="130">
        <v>8</v>
      </c>
      <c r="I461" s="131" t="s">
        <v>35</v>
      </c>
      <c r="J461" s="132"/>
      <c r="K461" s="133">
        <f t="shared" si="50"/>
        <v>0</v>
      </c>
      <c r="L461" s="134">
        <f t="shared" si="51"/>
        <v>0</v>
      </c>
      <c r="M461" s="135">
        <f t="shared" si="52"/>
      </c>
      <c r="N461" s="135">
        <f t="shared" si="53"/>
      </c>
      <c r="O461" s="135">
        <f t="shared" si="54"/>
      </c>
      <c r="P461" s="136">
        <v>0</v>
      </c>
      <c r="Q461" s="136">
        <v>0</v>
      </c>
      <c r="R461" s="136">
        <v>0</v>
      </c>
      <c r="S461" s="132">
        <v>0</v>
      </c>
      <c r="T461" s="137">
        <v>21</v>
      </c>
      <c r="U461" s="138">
        <f t="shared" si="55"/>
        <v>0</v>
      </c>
      <c r="V461" s="139"/>
    </row>
    <row r="462" spans="1:22" ht="12.75" outlineLevel="2">
      <c r="A462" s="3"/>
      <c r="B462" s="105"/>
      <c r="C462" s="105"/>
      <c r="D462" s="126" t="s">
        <v>14</v>
      </c>
      <c r="E462" s="127">
        <v>32</v>
      </c>
      <c r="F462" s="128" t="s">
        <v>27</v>
      </c>
      <c r="G462" s="129" t="s">
        <v>481</v>
      </c>
      <c r="H462" s="130">
        <v>7</v>
      </c>
      <c r="I462" s="131" t="s">
        <v>35</v>
      </c>
      <c r="J462" s="132"/>
      <c r="K462" s="133">
        <f t="shared" si="50"/>
        <v>0</v>
      </c>
      <c r="L462" s="134">
        <f t="shared" si="51"/>
        <v>0</v>
      </c>
      <c r="M462" s="135">
        <f t="shared" si="52"/>
      </c>
      <c r="N462" s="135">
        <f t="shared" si="53"/>
      </c>
      <c r="O462" s="135">
        <f t="shared" si="54"/>
      </c>
      <c r="P462" s="136">
        <v>0</v>
      </c>
      <c r="Q462" s="136">
        <v>0</v>
      </c>
      <c r="R462" s="136">
        <v>0</v>
      </c>
      <c r="S462" s="132">
        <v>0</v>
      </c>
      <c r="T462" s="137">
        <v>21</v>
      </c>
      <c r="U462" s="138">
        <f t="shared" si="55"/>
        <v>0</v>
      </c>
      <c r="V462" s="139"/>
    </row>
    <row r="463" spans="1:22" ht="12.75" outlineLevel="2">
      <c r="A463" s="3"/>
      <c r="B463" s="105"/>
      <c r="C463" s="105"/>
      <c r="D463" s="126" t="s">
        <v>14</v>
      </c>
      <c r="E463" s="127">
        <v>33</v>
      </c>
      <c r="F463" s="128" t="s">
        <v>28</v>
      </c>
      <c r="G463" s="129" t="s">
        <v>480</v>
      </c>
      <c r="H463" s="130">
        <v>2</v>
      </c>
      <c r="I463" s="131" t="s">
        <v>35</v>
      </c>
      <c r="J463" s="132"/>
      <c r="K463" s="133">
        <f t="shared" si="50"/>
        <v>0</v>
      </c>
      <c r="L463" s="134">
        <f t="shared" si="51"/>
        <v>0</v>
      </c>
      <c r="M463" s="135">
        <f t="shared" si="52"/>
      </c>
      <c r="N463" s="135">
        <f t="shared" si="53"/>
      </c>
      <c r="O463" s="135">
        <f t="shared" si="54"/>
      </c>
      <c r="P463" s="136">
        <v>0</v>
      </c>
      <c r="Q463" s="136">
        <v>0</v>
      </c>
      <c r="R463" s="136">
        <v>0</v>
      </c>
      <c r="S463" s="132">
        <v>0</v>
      </c>
      <c r="T463" s="137">
        <v>21</v>
      </c>
      <c r="U463" s="138">
        <f t="shared" si="55"/>
        <v>0</v>
      </c>
      <c r="V463" s="139"/>
    </row>
    <row r="464" spans="1:22" ht="12.75" outlineLevel="2">
      <c r="A464" s="3"/>
      <c r="B464" s="105"/>
      <c r="C464" s="105"/>
      <c r="D464" s="126" t="s">
        <v>14</v>
      </c>
      <c r="E464" s="127">
        <v>34</v>
      </c>
      <c r="F464" s="128" t="s">
        <v>29</v>
      </c>
      <c r="G464" s="129" t="s">
        <v>545</v>
      </c>
      <c r="H464" s="130">
        <v>9</v>
      </c>
      <c r="I464" s="131" t="s">
        <v>35</v>
      </c>
      <c r="J464" s="132"/>
      <c r="K464" s="133">
        <f t="shared" si="50"/>
        <v>0</v>
      </c>
      <c r="L464" s="134">
        <f t="shared" si="51"/>
        <v>0</v>
      </c>
      <c r="M464" s="135">
        <f t="shared" si="52"/>
      </c>
      <c r="N464" s="135">
        <f t="shared" si="53"/>
      </c>
      <c r="O464" s="135">
        <f t="shared" si="54"/>
      </c>
      <c r="P464" s="136">
        <v>0</v>
      </c>
      <c r="Q464" s="136">
        <v>0</v>
      </c>
      <c r="R464" s="136">
        <v>0</v>
      </c>
      <c r="S464" s="132">
        <v>0</v>
      </c>
      <c r="T464" s="137">
        <v>21</v>
      </c>
      <c r="U464" s="138">
        <f t="shared" si="55"/>
        <v>0</v>
      </c>
      <c r="V464" s="139"/>
    </row>
    <row r="465" spans="1:22" ht="12.75" outlineLevel="2">
      <c r="A465" s="3"/>
      <c r="B465" s="105"/>
      <c r="C465" s="105"/>
      <c r="D465" s="126" t="s">
        <v>14</v>
      </c>
      <c r="E465" s="127">
        <v>35</v>
      </c>
      <c r="F465" s="128" t="s">
        <v>30</v>
      </c>
      <c r="G465" s="129" t="s">
        <v>493</v>
      </c>
      <c r="H465" s="130">
        <v>26</v>
      </c>
      <c r="I465" s="131" t="s">
        <v>35</v>
      </c>
      <c r="J465" s="132"/>
      <c r="K465" s="133">
        <f t="shared" si="50"/>
        <v>0</v>
      </c>
      <c r="L465" s="134">
        <f t="shared" si="51"/>
        <v>0</v>
      </c>
      <c r="M465" s="135">
        <f t="shared" si="52"/>
      </c>
      <c r="N465" s="135">
        <f t="shared" si="53"/>
      </c>
      <c r="O465" s="135">
        <f t="shared" si="54"/>
      </c>
      <c r="P465" s="136">
        <v>0</v>
      </c>
      <c r="Q465" s="136">
        <v>0</v>
      </c>
      <c r="R465" s="136">
        <v>0</v>
      </c>
      <c r="S465" s="132">
        <v>0</v>
      </c>
      <c r="T465" s="137">
        <v>21</v>
      </c>
      <c r="U465" s="138">
        <f t="shared" si="55"/>
        <v>0</v>
      </c>
      <c r="V465" s="139"/>
    </row>
    <row r="466" spans="1:22" ht="12.75" outlineLevel="2">
      <c r="A466" s="3"/>
      <c r="B466" s="105"/>
      <c r="C466" s="105"/>
      <c r="D466" s="126" t="s">
        <v>14</v>
      </c>
      <c r="E466" s="127">
        <v>36</v>
      </c>
      <c r="F466" s="128" t="s">
        <v>31</v>
      </c>
      <c r="G466" s="129" t="s">
        <v>441</v>
      </c>
      <c r="H466" s="130">
        <v>26</v>
      </c>
      <c r="I466" s="131" t="s">
        <v>35</v>
      </c>
      <c r="J466" s="132"/>
      <c r="K466" s="133">
        <f t="shared" si="50"/>
        <v>0</v>
      </c>
      <c r="L466" s="134">
        <f t="shared" si="51"/>
        <v>0</v>
      </c>
      <c r="M466" s="135">
        <f t="shared" si="52"/>
      </c>
      <c r="N466" s="135">
        <f t="shared" si="53"/>
      </c>
      <c r="O466" s="135">
        <f t="shared" si="54"/>
      </c>
      <c r="P466" s="136">
        <v>0</v>
      </c>
      <c r="Q466" s="136">
        <v>0</v>
      </c>
      <c r="R466" s="136">
        <v>0</v>
      </c>
      <c r="S466" s="132">
        <v>0</v>
      </c>
      <c r="T466" s="137">
        <v>21</v>
      </c>
      <c r="U466" s="138">
        <f t="shared" si="55"/>
        <v>0</v>
      </c>
      <c r="V466" s="139"/>
    </row>
    <row r="467" spans="1:22" ht="12.75" outlineLevel="2">
      <c r="A467" s="3"/>
      <c r="B467" s="105"/>
      <c r="C467" s="105"/>
      <c r="D467" s="126" t="s">
        <v>14</v>
      </c>
      <c r="E467" s="127">
        <v>37</v>
      </c>
      <c r="F467" s="128" t="s">
        <v>79</v>
      </c>
      <c r="G467" s="129" t="s">
        <v>698</v>
      </c>
      <c r="H467" s="130">
        <v>0</v>
      </c>
      <c r="I467" s="131"/>
      <c r="J467" s="132"/>
      <c r="K467" s="133">
        <f t="shared" si="50"/>
        <v>0</v>
      </c>
      <c r="L467" s="134">
        <f t="shared" si="51"/>
        <v>0</v>
      </c>
      <c r="M467" s="135">
        <f t="shared" si="52"/>
      </c>
      <c r="N467" s="135">
        <f t="shared" si="53"/>
      </c>
      <c r="O467" s="135">
        <f t="shared" si="54"/>
      </c>
      <c r="P467" s="136">
        <v>0</v>
      </c>
      <c r="Q467" s="136">
        <v>0</v>
      </c>
      <c r="R467" s="136">
        <v>0</v>
      </c>
      <c r="S467" s="132">
        <v>0</v>
      </c>
      <c r="T467" s="137">
        <v>21</v>
      </c>
      <c r="U467" s="138">
        <f t="shared" si="55"/>
        <v>0</v>
      </c>
      <c r="V467" s="139"/>
    </row>
    <row r="468" spans="1:22" ht="25.5" outlineLevel="2">
      <c r="A468" s="3"/>
      <c r="B468" s="105"/>
      <c r="C468" s="105"/>
      <c r="D468" s="126" t="s">
        <v>14</v>
      </c>
      <c r="E468" s="127">
        <v>38</v>
      </c>
      <c r="F468" s="128" t="s">
        <v>79</v>
      </c>
      <c r="G468" s="129" t="s">
        <v>705</v>
      </c>
      <c r="H468" s="130">
        <v>0</v>
      </c>
      <c r="I468" s="131"/>
      <c r="J468" s="132"/>
      <c r="K468" s="133">
        <f t="shared" si="50"/>
        <v>0</v>
      </c>
      <c r="L468" s="134">
        <f t="shared" si="51"/>
        <v>0</v>
      </c>
      <c r="M468" s="135">
        <f t="shared" si="52"/>
      </c>
      <c r="N468" s="135">
        <f t="shared" si="53"/>
      </c>
      <c r="O468" s="135">
        <f t="shared" si="54"/>
      </c>
      <c r="P468" s="136">
        <v>0</v>
      </c>
      <c r="Q468" s="136">
        <v>0</v>
      </c>
      <c r="R468" s="136">
        <v>0</v>
      </c>
      <c r="S468" s="132">
        <v>0</v>
      </c>
      <c r="T468" s="137">
        <v>21</v>
      </c>
      <c r="U468" s="138">
        <f t="shared" si="55"/>
        <v>0</v>
      </c>
      <c r="V468" s="139"/>
    </row>
    <row r="469" spans="1:22" ht="12.75" outlineLevel="2">
      <c r="A469" s="3"/>
      <c r="B469" s="105"/>
      <c r="C469" s="105"/>
      <c r="D469" s="126" t="s">
        <v>14</v>
      </c>
      <c r="E469" s="127">
        <v>39</v>
      </c>
      <c r="F469" s="128" t="s">
        <v>32</v>
      </c>
      <c r="G469" s="129" t="s">
        <v>470</v>
      </c>
      <c r="H469" s="130">
        <v>1</v>
      </c>
      <c r="I469" s="131" t="s">
        <v>35</v>
      </c>
      <c r="J469" s="132"/>
      <c r="K469" s="133">
        <f t="shared" si="50"/>
        <v>0</v>
      </c>
      <c r="L469" s="134">
        <f t="shared" si="51"/>
        <v>0</v>
      </c>
      <c r="M469" s="135">
        <f t="shared" si="52"/>
      </c>
      <c r="N469" s="135">
        <f t="shared" si="53"/>
      </c>
      <c r="O469" s="135">
        <f t="shared" si="54"/>
      </c>
      <c r="P469" s="136">
        <v>0</v>
      </c>
      <c r="Q469" s="136">
        <v>0</v>
      </c>
      <c r="R469" s="136">
        <v>0</v>
      </c>
      <c r="S469" s="132">
        <v>0</v>
      </c>
      <c r="T469" s="137">
        <v>21</v>
      </c>
      <c r="U469" s="138">
        <f t="shared" si="55"/>
        <v>0</v>
      </c>
      <c r="V469" s="139"/>
    </row>
    <row r="470" spans="1:22" ht="25.5" outlineLevel="2">
      <c r="A470" s="3"/>
      <c r="B470" s="105"/>
      <c r="C470" s="105"/>
      <c r="D470" s="126" t="s">
        <v>13</v>
      </c>
      <c r="E470" s="127">
        <v>40</v>
      </c>
      <c r="F470" s="128" t="s">
        <v>240</v>
      </c>
      <c r="G470" s="129" t="s">
        <v>706</v>
      </c>
      <c r="H470" s="130">
        <v>2</v>
      </c>
      <c r="I470" s="131" t="s">
        <v>88</v>
      </c>
      <c r="J470" s="132"/>
      <c r="K470" s="133">
        <f t="shared" si="50"/>
        <v>0</v>
      </c>
      <c r="L470" s="134">
        <f t="shared" si="51"/>
      </c>
      <c r="M470" s="135">
        <f t="shared" si="52"/>
        <v>0</v>
      </c>
      <c r="N470" s="135">
        <f t="shared" si="53"/>
      </c>
      <c r="O470" s="135">
        <f t="shared" si="54"/>
      </c>
      <c r="P470" s="136">
        <v>0</v>
      </c>
      <c r="Q470" s="136">
        <v>0</v>
      </c>
      <c r="R470" s="136">
        <v>0</v>
      </c>
      <c r="S470" s="132">
        <v>0</v>
      </c>
      <c r="T470" s="137">
        <v>21</v>
      </c>
      <c r="U470" s="138">
        <f t="shared" si="55"/>
        <v>0</v>
      </c>
      <c r="V470" s="139"/>
    </row>
    <row r="471" spans="1:22" ht="12.75" outlineLevel="2">
      <c r="A471" s="3"/>
      <c r="B471" s="105"/>
      <c r="C471" s="105"/>
      <c r="D471" s="126" t="s">
        <v>13</v>
      </c>
      <c r="E471" s="127">
        <v>41</v>
      </c>
      <c r="F471" s="128" t="s">
        <v>247</v>
      </c>
      <c r="G471" s="129" t="s">
        <v>685</v>
      </c>
      <c r="H471" s="130">
        <v>2</v>
      </c>
      <c r="I471" s="131" t="s">
        <v>88</v>
      </c>
      <c r="J471" s="132"/>
      <c r="K471" s="133">
        <f t="shared" si="50"/>
        <v>0</v>
      </c>
      <c r="L471" s="134">
        <f t="shared" si="51"/>
      </c>
      <c r="M471" s="135">
        <f t="shared" si="52"/>
        <v>0</v>
      </c>
      <c r="N471" s="135">
        <f t="shared" si="53"/>
      </c>
      <c r="O471" s="135">
        <f t="shared" si="54"/>
      </c>
      <c r="P471" s="136">
        <v>0</v>
      </c>
      <c r="Q471" s="136">
        <v>0</v>
      </c>
      <c r="R471" s="136">
        <v>0</v>
      </c>
      <c r="S471" s="132">
        <v>0</v>
      </c>
      <c r="T471" s="137">
        <v>21</v>
      </c>
      <c r="U471" s="138">
        <f t="shared" si="55"/>
        <v>0</v>
      </c>
      <c r="V471" s="139"/>
    </row>
    <row r="472" spans="1:22" ht="12.75" outlineLevel="2">
      <c r="A472" s="3"/>
      <c r="B472" s="105"/>
      <c r="C472" s="105"/>
      <c r="D472" s="126" t="s">
        <v>14</v>
      </c>
      <c r="E472" s="127">
        <v>42</v>
      </c>
      <c r="F472" s="128" t="s">
        <v>186</v>
      </c>
      <c r="G472" s="129" t="s">
        <v>534</v>
      </c>
      <c r="H472" s="130">
        <v>2</v>
      </c>
      <c r="I472" s="131" t="s">
        <v>88</v>
      </c>
      <c r="J472" s="132"/>
      <c r="K472" s="133">
        <f t="shared" si="50"/>
        <v>0</v>
      </c>
      <c r="L472" s="134">
        <f t="shared" si="51"/>
        <v>0</v>
      </c>
      <c r="M472" s="135">
        <f t="shared" si="52"/>
      </c>
      <c r="N472" s="135">
        <f t="shared" si="53"/>
      </c>
      <c r="O472" s="135">
        <f t="shared" si="54"/>
      </c>
      <c r="P472" s="136">
        <v>0.0044</v>
      </c>
      <c r="Q472" s="136">
        <v>0</v>
      </c>
      <c r="R472" s="136">
        <v>0</v>
      </c>
      <c r="S472" s="132">
        <v>0</v>
      </c>
      <c r="T472" s="137">
        <v>21</v>
      </c>
      <c r="U472" s="138">
        <f t="shared" si="55"/>
        <v>0</v>
      </c>
      <c r="V472" s="139"/>
    </row>
    <row r="473" spans="1:22" s="115" customFormat="1" ht="11.25" outlineLevel="2">
      <c r="A473" s="109"/>
      <c r="B473" s="109"/>
      <c r="C473" s="109"/>
      <c r="D473" s="109"/>
      <c r="E473" s="109"/>
      <c r="F473" s="109"/>
      <c r="G473" s="110" t="s">
        <v>511</v>
      </c>
      <c r="H473" s="109"/>
      <c r="I473" s="111"/>
      <c r="J473" s="109"/>
      <c r="K473" s="109"/>
      <c r="L473" s="112"/>
      <c r="M473" s="112"/>
      <c r="N473" s="112"/>
      <c r="O473" s="112"/>
      <c r="P473" s="113"/>
      <c r="Q473" s="109"/>
      <c r="R473" s="109"/>
      <c r="S473" s="109"/>
      <c r="T473" s="114"/>
      <c r="U473" s="114"/>
      <c r="V473" s="109"/>
    </row>
    <row r="474" spans="1:22" ht="12.75" outlineLevel="2">
      <c r="A474" s="3"/>
      <c r="B474" s="105"/>
      <c r="C474" s="105"/>
      <c r="D474" s="126" t="s">
        <v>14</v>
      </c>
      <c r="E474" s="127">
        <v>43</v>
      </c>
      <c r="F474" s="128" t="s">
        <v>185</v>
      </c>
      <c r="G474" s="129" t="s">
        <v>543</v>
      </c>
      <c r="H474" s="130">
        <v>2</v>
      </c>
      <c r="I474" s="131" t="s">
        <v>88</v>
      </c>
      <c r="J474" s="132"/>
      <c r="K474" s="133">
        <f>H474*J474</f>
        <v>0</v>
      </c>
      <c r="L474" s="134">
        <f>IF(D474="S",K474,"")</f>
        <v>0</v>
      </c>
      <c r="M474" s="135">
        <f>IF(OR(D474="P",D474="U"),K474,"")</f>
      </c>
      <c r="N474" s="135">
        <f>IF(D474="H",K474,"")</f>
      </c>
      <c r="O474" s="135">
        <f>IF(D474="V",K474,"")</f>
      </c>
      <c r="P474" s="136">
        <v>5E-05</v>
      </c>
      <c r="Q474" s="136">
        <v>0</v>
      </c>
      <c r="R474" s="136">
        <v>0</v>
      </c>
      <c r="S474" s="132">
        <v>0</v>
      </c>
      <c r="T474" s="137">
        <v>21</v>
      </c>
      <c r="U474" s="138">
        <f>K474*(T474+100)/100</f>
        <v>0</v>
      </c>
      <c r="V474" s="139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sarmanova</cp:lastModifiedBy>
  <dcterms:created xsi:type="dcterms:W3CDTF">2016-08-02T14:30:35Z</dcterms:created>
  <dcterms:modified xsi:type="dcterms:W3CDTF">2016-08-03T14:24:38Z</dcterms:modified>
  <cp:category/>
  <cp:version/>
  <cp:contentType/>
  <cp:contentStatus/>
</cp:coreProperties>
</file>