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List" sheetId="1" r:id="rId1"/>
    <sheet name="Rekap" sheetId="2" r:id="rId2"/>
    <sheet name="Rozpočet" sheetId="3" r:id="rId3"/>
  </sheets>
  <definedNames>
    <definedName name="__MAIN__">'Rozpočet'!$A$2:$AC$212</definedName>
    <definedName name="__MAIN__Rek">'Rekap'!$B$1:$IH$25</definedName>
    <definedName name="__MAIN1__">'KrycíList'!$A$1:$L$52</definedName>
    <definedName name="__MvymF__">'Rozpočet'!$A$13:$AC$13</definedName>
    <definedName name="__OobjF__">'Rozpočet'!$A$8:$AC$212</definedName>
    <definedName name="__OobjF__Rek">'Rekap'!$A$8:$IK$9</definedName>
    <definedName name="__OoddF__">'Rozpočet'!$A$10:$AC$18</definedName>
    <definedName name="__OoddF__Rek">'Rekap'!$A$9:$IK$9</definedName>
    <definedName name="__OradF__">'Rozpočet'!$A$12:$AC$13</definedName>
    <definedName name="Excel_BuiltIn_Print_Titles_3_1">'Rozpočet'!$A$2:$IS$8</definedName>
    <definedName name="_xlnm.Print_Titles" localSheetId="1">'Rekap'!$1:$7</definedName>
    <definedName name="_xlnm.Print_Titles" localSheetId="2">'Rozpočet'!$2:$8</definedName>
  </definedNames>
  <calcPr fullCalcOnLoad="1"/>
</workbook>
</file>

<file path=xl/sharedStrings.xml><?xml version="1.0" encoding="utf-8"?>
<sst xmlns="http://schemas.openxmlformats.org/spreadsheetml/2006/main" count="522" uniqueCount="289">
  <si>
    <t>%</t>
  </si>
  <si>
    <t>.</t>
  </si>
  <si>
    <t>0</t>
  </si>
  <si>
    <t>1</t>
  </si>
  <si>
    <t>2</t>
  </si>
  <si>
    <t>4</t>
  </si>
  <si>
    <t>5</t>
  </si>
  <si>
    <t>6</t>
  </si>
  <si>
    <t>B</t>
  </si>
  <si>
    <t>O</t>
  </si>
  <si>
    <t>P</t>
  </si>
  <si>
    <t>S</t>
  </si>
  <si>
    <t>U</t>
  </si>
  <si>
    <t>m</t>
  </si>
  <si>
    <t>t</t>
  </si>
  <si>
    <t>Ř</t>
  </si>
  <si>
    <t>10</t>
  </si>
  <si>
    <t>33</t>
  </si>
  <si>
    <t>42</t>
  </si>
  <si>
    <t>Mj</t>
  </si>
  <si>
    <t>m2</t>
  </si>
  <si>
    <t>001</t>
  </si>
  <si>
    <t>061</t>
  </si>
  <si>
    <t>095</t>
  </si>
  <si>
    <t>096</t>
  </si>
  <si>
    <t>099</t>
  </si>
  <si>
    <t>1*2</t>
  </si>
  <si>
    <t>1*4</t>
  </si>
  <si>
    <t>152</t>
  </si>
  <si>
    <t>164</t>
  </si>
  <si>
    <t>1np</t>
  </si>
  <si>
    <t>2*2</t>
  </si>
  <si>
    <t>2,5</t>
  </si>
  <si>
    <t>2np</t>
  </si>
  <si>
    <t>3*2</t>
  </si>
  <si>
    <t>3np</t>
  </si>
  <si>
    <t>4*3</t>
  </si>
  <si>
    <t>4np</t>
  </si>
  <si>
    <t>6+6</t>
  </si>
  <si>
    <t>722</t>
  </si>
  <si>
    <t>763</t>
  </si>
  <si>
    <t>781</t>
  </si>
  <si>
    <t>784</t>
  </si>
  <si>
    <t>8*3</t>
  </si>
  <si>
    <t>HSV</t>
  </si>
  <si>
    <t>HZS</t>
  </si>
  <si>
    <t>MON</t>
  </si>
  <si>
    <t>OST</t>
  </si>
  <si>
    <t>PSV</t>
  </si>
  <si>
    <t>VRN</t>
  </si>
  <si>
    <t>kus</t>
  </si>
  <si>
    <t>.Hdr</t>
  </si>
  <si>
    <t>12*3</t>
  </si>
  <si>
    <t>33*2</t>
  </si>
  <si>
    <t>42*5</t>
  </si>
  <si>
    <t>69,9</t>
  </si>
  <si>
    <t>Druh</t>
  </si>
  <si>
    <t>Mzdy</t>
  </si>
  <si>
    <t>dn20</t>
  </si>
  <si>
    <t>dn25</t>
  </si>
  <si>
    <t>dn32</t>
  </si>
  <si>
    <t>dn40</t>
  </si>
  <si>
    <t>% Dph</t>
  </si>
  <si>
    <t>0,7*4</t>
  </si>
  <si>
    <t>128,5</t>
  </si>
  <si>
    <t>152*2</t>
  </si>
  <si>
    <t>2,3*6</t>
  </si>
  <si>
    <t>2,5*2</t>
  </si>
  <si>
    <t>2,6*2</t>
  </si>
  <si>
    <t>2,6*4</t>
  </si>
  <si>
    <t>2,7*8</t>
  </si>
  <si>
    <t>23+29</t>
  </si>
  <si>
    <t>3,3*2</t>
  </si>
  <si>
    <t>4,2*2</t>
  </si>
  <si>
    <t>4,2*4</t>
  </si>
  <si>
    <t>4,3*4</t>
  </si>
  <si>
    <t>7,2*2</t>
  </si>
  <si>
    <t>Název</t>
  </si>
  <si>
    <t>Oddíl</t>
  </si>
  <si>
    <t>Sazba</t>
  </si>
  <si>
    <t>malby</t>
  </si>
  <si>
    <t>Daň</t>
  </si>
  <si>
    <t>2,3*10</t>
  </si>
  <si>
    <t>2,3*11</t>
  </si>
  <si>
    <t>32*1,5</t>
  </si>
  <si>
    <t>42*2,3</t>
  </si>
  <si>
    <t>Celkem</t>
  </si>
  <si>
    <t>Hm1[t]</t>
  </si>
  <si>
    <t>Hm2[t]</t>
  </si>
  <si>
    <t>Objekt</t>
  </si>
  <si>
    <t>Oddíly</t>
  </si>
  <si>
    <t>Základ</t>
  </si>
  <si>
    <t>1,5*8*2</t>
  </si>
  <si>
    <t>128,5*2</t>
  </si>
  <si>
    <t>166,1*1</t>
  </si>
  <si>
    <t>8,4*1,1</t>
  </si>
  <si>
    <t>Datum :</t>
  </si>
  <si>
    <t>Dodávka</t>
  </si>
  <si>
    <t>Mzdy/Mj</t>
  </si>
  <si>
    <t>Nhod/Mj</t>
  </si>
  <si>
    <t>suteren</t>
  </si>
  <si>
    <t>(18+4)*3</t>
  </si>
  <si>
    <t>164+69,9</t>
  </si>
  <si>
    <t>42*0,2*1</t>
  </si>
  <si>
    <t>59761039</t>
  </si>
  <si>
    <t>Název MJ</t>
  </si>
  <si>
    <t>Razítko:</t>
  </si>
  <si>
    <t>Sazba[%]</t>
  </si>
  <si>
    <t>Soubor :</t>
  </si>
  <si>
    <t>Základna</t>
  </si>
  <si>
    <t>612403399</t>
  </si>
  <si>
    <t>612423531</t>
  </si>
  <si>
    <t>713143911</t>
  </si>
  <si>
    <t>722170801</t>
  </si>
  <si>
    <t>722170804</t>
  </si>
  <si>
    <t>722174022</t>
  </si>
  <si>
    <t>722174023</t>
  </si>
  <si>
    <t>722174024</t>
  </si>
  <si>
    <t>722174025</t>
  </si>
  <si>
    <t>722181111</t>
  </si>
  <si>
    <t>722181114</t>
  </si>
  <si>
    <t>722181251</t>
  </si>
  <si>
    <t>722181252</t>
  </si>
  <si>
    <t>722220871</t>
  </si>
  <si>
    <t>722220872</t>
  </si>
  <si>
    <t>722240122</t>
  </si>
  <si>
    <t>722240123</t>
  </si>
  <si>
    <t>722240124</t>
  </si>
  <si>
    <t>722240125</t>
  </si>
  <si>
    <t>722260801</t>
  </si>
  <si>
    <t>722260902</t>
  </si>
  <si>
    <t>722290226</t>
  </si>
  <si>
    <t>722290234</t>
  </si>
  <si>
    <t>763131012</t>
  </si>
  <si>
    <t>763131912</t>
  </si>
  <si>
    <t>763164611</t>
  </si>
  <si>
    <t>763172314</t>
  </si>
  <si>
    <t>781413912</t>
  </si>
  <si>
    <t>784455921</t>
  </si>
  <si>
    <t>952901114</t>
  </si>
  <si>
    <t>952902110</t>
  </si>
  <si>
    <t>96,6*0,15</t>
  </si>
  <si>
    <t>971033351</t>
  </si>
  <si>
    <t>971081421</t>
  </si>
  <si>
    <t>972055341</t>
  </si>
  <si>
    <t>974031154</t>
  </si>
  <si>
    <t>978059511</t>
  </si>
  <si>
    <t>979011111</t>
  </si>
  <si>
    <t>979081111</t>
  </si>
  <si>
    <t>979081121</t>
  </si>
  <si>
    <t>979082111</t>
  </si>
  <si>
    <t>979082121</t>
  </si>
  <si>
    <t>997221815</t>
  </si>
  <si>
    <t>998722202</t>
  </si>
  <si>
    <t>998763202</t>
  </si>
  <si>
    <t>998781202</t>
  </si>
  <si>
    <t>999281111</t>
  </si>
  <si>
    <t>Faktura :</t>
  </si>
  <si>
    <t>Hm1[t]/Mj</t>
  </si>
  <si>
    <t>Hm2[t]/Mj</t>
  </si>
  <si>
    <t>Sazba DPH</t>
  </si>
  <si>
    <t>Zakázka :</t>
  </si>
  <si>
    <t>Řádek</t>
  </si>
  <si>
    <t>(15+2,8)*3</t>
  </si>
  <si>
    <t>21/06/2016</t>
  </si>
  <si>
    <t>Investor :</t>
  </si>
  <si>
    <t>Náklady/MJ</t>
  </si>
  <si>
    <t>Objednal :</t>
  </si>
  <si>
    <t>(6+4+1,5)*3</t>
  </si>
  <si>
    <t>1,5*9,5*3*2</t>
  </si>
  <si>
    <t>1,5*9,5*4*2</t>
  </si>
  <si>
    <t>455,6+385,5</t>
  </si>
  <si>
    <t>Cena
celkem</t>
  </si>
  <si>
    <t>Cena celkem</t>
  </si>
  <si>
    <t>Normohodiny</t>
  </si>
  <si>
    <t>Vypracoval:</t>
  </si>
  <si>
    <t>Zpracoval :</t>
  </si>
  <si>
    <t>presun hmot</t>
  </si>
  <si>
    <t>Částka</t>
  </si>
  <si>
    <t>Montáž</t>
  </si>
  <si>
    <t>1,5*10,5*3*2</t>
  </si>
  <si>
    <t>1,5*10,5*4*2</t>
  </si>
  <si>
    <t>Odsouhlasil:</t>
  </si>
  <si>
    <t>Projektant :</t>
  </si>
  <si>
    <t>Rekapitulace</t>
  </si>
  <si>
    <t>sadrokartony</t>
  </si>
  <si>
    <t>trasy chodeb</t>
  </si>
  <si>
    <t>(4,5+6,5+1)*3</t>
  </si>
  <si>
    <t>8,4/(0,2*0,1)</t>
  </si>
  <si>
    <t>Název nákladu</t>
  </si>
  <si>
    <t>(13+2,5+3,3)*3</t>
  </si>
  <si>
    <t>Hmoty1[t] za Mj</t>
  </si>
  <si>
    <t>Hmoty2[t] za Mj</t>
  </si>
  <si>
    <t>Ostatní náklady</t>
  </si>
  <si>
    <t>vodovod vnitrni</t>
  </si>
  <si>
    <t>Přirážky</t>
  </si>
  <si>
    <t>Počet MJ</t>
  </si>
  <si>
    <t>(3+5+5+0,8+1,2)*3</t>
  </si>
  <si>
    <t>obklady keramické</t>
  </si>
  <si>
    <t>Dílčí DPH</t>
  </si>
  <si>
    <t>stoupačky</t>
  </si>
  <si>
    <t>(14,3+0,8+1+3,3)*3</t>
  </si>
  <si>
    <t>(6,2+0,5+2,8+15)*3</t>
  </si>
  <si>
    <t>5+10,5+2+5+1,5+11+2</t>
  </si>
  <si>
    <t>6+3+1+5+1+6+1+6,5+1</t>
  </si>
  <si>
    <t>Číslo(SKP)</t>
  </si>
  <si>
    <t>Sazba [Kč]</t>
  </si>
  <si>
    <t>Umístění :</t>
  </si>
  <si>
    <t>(4,8+18+1,5+4+6,2)*3</t>
  </si>
  <si>
    <t>455,6+385,5+69,9+164</t>
  </si>
  <si>
    <t>Kurz měny :</t>
  </si>
  <si>
    <t>Množství Mj</t>
  </si>
  <si>
    <t>Popis řádku</t>
  </si>
  <si>
    <t>Celkové ostatní náklady</t>
  </si>
  <si>
    <t>1 Kč za 1 Kč</t>
  </si>
  <si>
    <t>Cena vč. DPH</t>
  </si>
  <si>
    <t>Množství [Mj]</t>
  </si>
  <si>
    <t>5+10,5+2+5+1,5+11+2+1,5+1,5</t>
  </si>
  <si>
    <t>bourání a demolice konstrukcí</t>
  </si>
  <si>
    <t>Dodatek číslo :</t>
  </si>
  <si>
    <t>Zakázka číslo :</t>
  </si>
  <si>
    <t>Archivní číslo :</t>
  </si>
  <si>
    <t>Rozpočet číslo :</t>
  </si>
  <si>
    <t>Kohout kulový plastový PPR DN 20</t>
  </si>
  <si>
    <t>Kohout kulový plastový PPR DN 25</t>
  </si>
  <si>
    <t>Kohout kulový plastový PPR DN 32</t>
  </si>
  <si>
    <t>Kohout kulový plastový PPR DN 40</t>
  </si>
  <si>
    <t>(1,7+1,2+0,4+0,3+1,8+1,2+0,3+0,3)*2</t>
  </si>
  <si>
    <t>Položkový rozpočet</t>
  </si>
  <si>
    <t>Rozpočtové náklady</t>
  </si>
  <si>
    <t>úpravy povrchu vnitřní</t>
  </si>
  <si>
    <t>Stavební objekt číslo :</t>
  </si>
  <si>
    <t>Odvoz suti a vybouraných hmot na skládku do 1 km</t>
  </si>
  <si>
    <t>Proplach a dezinfekce vodovodního potrubí do DN 80</t>
  </si>
  <si>
    <t>Seznam položek pro oddíl :</t>
  </si>
  <si>
    <t>Základní rozpočtové náklady</t>
  </si>
  <si>
    <t>malby SDK kontrukcí a opravy omítek v koupelnách a pod.</t>
  </si>
  <si>
    <t>různé dokončovací konstrukce</t>
  </si>
  <si>
    <t>Krycí list [ceny uvedeny v Kč]</t>
  </si>
  <si>
    <t>opravy omítek v koupelnách bytů</t>
  </si>
  <si>
    <t>zaplnění všech otvorů PUR pěnou</t>
  </si>
  <si>
    <t>Potrubí vodovodní plastové PPR svar polyfuze PN 20 D 32 x5,4 mm</t>
  </si>
  <si>
    <t>Účelové měrné jednotky (bez DPH)</t>
  </si>
  <si>
    <t>Potrubí vodovodní plastové PPR svar polyfuze PN 20 D 20 x 3,4 mm</t>
  </si>
  <si>
    <t>Potrubí vodovodní plastové PPR svar polyfuze PN 20 D 25 x 4,2 mm</t>
  </si>
  <si>
    <t>Potrubí vodovodní plastové PPR svar polyfuze PN 20 D 40 x 6,7 mm</t>
  </si>
  <si>
    <t>rekonstrukce hlavních rozvodů vody</t>
  </si>
  <si>
    <t>Celkové rozpočtové náklady (bezDPH)</t>
  </si>
  <si>
    <t>Demontáž rozvodů vody z plastů do D 25</t>
  </si>
  <si>
    <t>Demontáž rozvodů vody z plastů do D 50</t>
  </si>
  <si>
    <t>Demontáž vodoměrů přírubových do DN 50</t>
  </si>
  <si>
    <t>Daň z přidané hodnoty (Rozpočet+Ostatní)</t>
  </si>
  <si>
    <t>Celkové náklady (Rozpočet +Ostatní) vč. DPH</t>
  </si>
  <si>
    <t>Hrubá výplň rýh ve vnitřních stěnách maltou</t>
  </si>
  <si>
    <t>Zpětná montáž vodoměrů přírubových do DN 50</t>
  </si>
  <si>
    <t>Omítka rýh š do 150 mm ve stěnách MV štuková</t>
  </si>
  <si>
    <t>Montáž revizních dvířek SDK kcí vel. 500x500 mm</t>
  </si>
  <si>
    <t>Přesun hmot pro opravy a údržbu budov v do 25 m</t>
  </si>
  <si>
    <t>Přesun hmot pro vnitřní vodovod v objektech v do 12 m</t>
  </si>
  <si>
    <t>Ochrana vodovodního potrubí plstěnými pásy do DN 20 mm</t>
  </si>
  <si>
    <t>Svislá doprava suti a vybouraných hmot za prvé podlaží</t>
  </si>
  <si>
    <t>Přesun hmot pro obklady keramické v objektech v do 12 m</t>
  </si>
  <si>
    <t>Vysekání rýh ve zdivu cihelném hl do 100 mm š do 150 mm</t>
  </si>
  <si>
    <t>Zkouška těsnosti vodovodního potrubí závitového do DN 50</t>
  </si>
  <si>
    <t>SDK obklad kovových kcí tvaru U š do 0,6 m desky 1xA 12,5</t>
  </si>
  <si>
    <t>Zabednění otvoru vel. do 0,25 m2 v SDK podhledu a podkroví</t>
  </si>
  <si>
    <t>Ochrana vodovodního potrubí plstěnými pásy DN 32 a DN 40 mm</t>
  </si>
  <si>
    <t>Odvoz suti a vybouraných hmot na skládku ZKD 1 km přes 1 km</t>
  </si>
  <si>
    <t>Přesun hmot procentní pro dřevostavby v objektech v do 24 m</t>
  </si>
  <si>
    <t>Demontáž armatur závitových se dvěma závity a šroubením G 3/8</t>
  </si>
  <si>
    <t>Oprava obkladu z obkladaček pórovinových do 25 ks/m2 lepených</t>
  </si>
  <si>
    <t>Poplatek za uložení betonového odpadu na skládce (skládkovné)</t>
  </si>
  <si>
    <t>Demontáž armatur závitových se dvěma závity a šroubením G do 3/4</t>
  </si>
  <si>
    <t>Vybourání otvorů v deskových příčkách pl do 0,25 m2 tl do 100 mm</t>
  </si>
  <si>
    <t>Odsekání a odebrání obkladů stěn z vnitřních obkládaček pl do 1 m2</t>
  </si>
  <si>
    <t>Vnitrostaveništní vodorovná doprava suti a vybouraných hmot do 10 m</t>
  </si>
  <si>
    <t>Vyčištění budov bytové a občanské výstavby při výšce podlaží přes 4 m</t>
  </si>
  <si>
    <t>Zaplnění otvorů zdí a stropů do 0,09m2 PUR pěnou tloušťky vrstvy 50 mm</t>
  </si>
  <si>
    <t>Čištění budov zametáním v místnostech, chodbách, na schodištích nebo půdách</t>
  </si>
  <si>
    <t>Vybourání otvorů ve stropech z ŽB prefabrikátů pl do 0,25 m2 tl přes 120 mm</t>
  </si>
  <si>
    <t>rekonstrukce hlavních rozvodů vody bytového domu Albrechtická 2252/37 Krnov</t>
  </si>
  <si>
    <t>Vybourání otvorů ve zdivu cihelném pl do 0,09 m2 na MVC nebo MV tl do 450 mm</t>
  </si>
  <si>
    <t>Vnitrostaveništní vodorovná doprava suti a vybouraných hmot ZKD 5 m přes 10 m</t>
  </si>
  <si>
    <t>Zhotovení otvoru vel. do 0,25 m2 v SDK podhledu a podkroví s vyztužením profily</t>
  </si>
  <si>
    <t>obkládačky keramické RAKO - koupelny NEO (bílé i barevné) 20 x 25 x 0,68 cm I. j.</t>
  </si>
  <si>
    <t>Obnova malby směs PRIMALEX tekuté disperzní bílé omyvatelné dvojnásobně v místnostech v do 3,8 m</t>
  </si>
  <si>
    <t>Ochrana vodovodního potrubí přilepenými tepelně izolačními trubicemi z PE tl do 25 mm DN do 22 mm</t>
  </si>
  <si>
    <t>Ochrana vodovodního potrubí přilepenými tepelně izolačními trubicemi z PE tl do 25 mm DN do 42 mm</t>
  </si>
  <si>
    <t>C:\RozpNz\Data\Kovařík - 224, rekonstrukce hlavních rozvodů vody bytového domu Albrechtická 2252_37 Krnov.o32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</si>
</sst>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&quot; Kč&quot;;[Red]\-#,##0.00&quot; Kč&quot;"/>
    <numFmt numFmtId="170" formatCode="#,##0.00;\-#,##0.00"/>
    <numFmt numFmtId="171" formatCode="#,##0.000"/>
    <numFmt numFmtId="172" formatCode="#,##0.000;\-#,##0.000;&quot;&quot;"/>
    <numFmt numFmtId="173" formatCode="_-* #,##0.00\,_K_č_-;\-* #,##0.00\,_K_č_-;_-* \-??\ _K_č_-;_-@_-"/>
  </numFmts>
  <fonts count="27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ndale Sans UI;Arial Unicode MS"/>
      <family val="1"/>
    </font>
    <font>
      <sz val="9"/>
      <color indexed="8"/>
      <name val="Arial"/>
      <family val="2"/>
    </font>
    <font>
      <b/>
      <sz val="10"/>
      <color indexed="60"/>
      <name val="Arial"/>
      <family val="2"/>
    </font>
    <font>
      <sz val="8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/>
    </xf>
    <xf numFmtId="0" fontId="4" fillId="4" borderId="8" xfId="0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/>
    </xf>
    <xf numFmtId="165" fontId="0" fillId="2" borderId="6" xfId="0" applyNumberFormat="1" applyFont="1" applyFill="1" applyBorder="1" applyAlignment="1">
      <alignment/>
    </xf>
    <xf numFmtId="165" fontId="0" fillId="2" borderId="10" xfId="0" applyNumberFormat="1" applyFont="1" applyFill="1" applyBorder="1" applyAlignment="1">
      <alignment/>
    </xf>
    <xf numFmtId="4" fontId="0" fillId="2" borderId="6" xfId="0" applyNumberFormat="1" applyFont="1" applyFill="1" applyBorder="1" applyAlignment="1">
      <alignment/>
    </xf>
    <xf numFmtId="166" fontId="0" fillId="2" borderId="6" xfId="0" applyNumberFormat="1" applyFont="1" applyFill="1" applyBorder="1" applyAlignment="1">
      <alignment/>
    </xf>
    <xf numFmtId="0" fontId="4" fillId="4" borderId="7" xfId="0" applyFont="1" applyFill="1" applyBorder="1" applyAlignment="1">
      <alignment horizontal="center"/>
    </xf>
    <xf numFmtId="165" fontId="4" fillId="4" borderId="8" xfId="0" applyNumberFormat="1" applyFont="1" applyFill="1" applyBorder="1" applyAlignment="1">
      <alignment/>
    </xf>
    <xf numFmtId="165" fontId="4" fillId="4" borderId="8" xfId="0" applyNumberFormat="1" applyFont="1" applyFill="1" applyBorder="1" applyAlignment="1">
      <alignment/>
    </xf>
    <xf numFmtId="165" fontId="4" fillId="4" borderId="9" xfId="0" applyNumberFormat="1" applyFont="1" applyFill="1" applyBorder="1" applyAlignment="1">
      <alignment/>
    </xf>
    <xf numFmtId="166" fontId="4" fillId="4" borderId="8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4" borderId="11" xfId="0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2" borderId="0" xfId="0" applyFill="1" applyAlignment="1">
      <alignment/>
    </xf>
    <xf numFmtId="0" fontId="14" fillId="2" borderId="0" xfId="0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/>
    </xf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/>
    </xf>
    <xf numFmtId="168" fontId="15" fillId="2" borderId="0" xfId="0" applyNumberFormat="1" applyFont="1" applyFill="1" applyBorder="1" applyAlignment="1">
      <alignment/>
    </xf>
    <xf numFmtId="168" fontId="17" fillId="2" borderId="0" xfId="0" applyNumberFormat="1" applyFont="1" applyFill="1" applyBorder="1" applyAlignment="1">
      <alignment/>
    </xf>
    <xf numFmtId="168" fontId="17" fillId="2" borderId="0" xfId="0" applyNumberFormat="1" applyFont="1" applyFill="1" applyBorder="1" applyAlignment="1">
      <alignment horizontal="left"/>
    </xf>
    <xf numFmtId="168" fontId="4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  <xf numFmtId="169" fontId="18" fillId="2" borderId="0" xfId="0" applyNumberFormat="1" applyFont="1" applyFill="1" applyBorder="1" applyAlignment="1">
      <alignment/>
    </xf>
    <xf numFmtId="4" fontId="18" fillId="2" borderId="0" xfId="0" applyNumberFormat="1" applyFont="1" applyFill="1" applyBorder="1" applyAlignment="1">
      <alignment/>
    </xf>
    <xf numFmtId="4" fontId="16" fillId="2" borderId="0" xfId="0" applyNumberFormat="1" applyFont="1" applyFill="1" applyBorder="1" applyAlignment="1">
      <alignment/>
    </xf>
    <xf numFmtId="0" fontId="7" fillId="3" borderId="6" xfId="0" applyFont="1" applyFill="1" applyBorder="1" applyAlignment="1">
      <alignment horizontal="center"/>
    </xf>
    <xf numFmtId="168" fontId="7" fillId="3" borderId="6" xfId="0" applyNumberFormat="1" applyFont="1" applyFill="1" applyBorder="1" applyAlignment="1">
      <alignment horizontal="center"/>
    </xf>
    <xf numFmtId="168" fontId="19" fillId="3" borderId="6" xfId="0" applyNumberFormat="1" applyFont="1" applyFill="1" applyBorder="1" applyAlignment="1">
      <alignment horizontal="left"/>
    </xf>
    <xf numFmtId="0" fontId="20" fillId="3" borderId="6" xfId="0" applyFont="1" applyFill="1" applyBorder="1" applyAlignment="1">
      <alignment horizontal="center"/>
    </xf>
    <xf numFmtId="169" fontId="21" fillId="3" borderId="6" xfId="0" applyNumberFormat="1" applyFont="1" applyFill="1" applyBorder="1" applyAlignment="1">
      <alignment horizontal="center"/>
    </xf>
    <xf numFmtId="4" fontId="21" fillId="3" borderId="6" xfId="0" applyNumberFormat="1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vertical="center"/>
    </xf>
    <xf numFmtId="0" fontId="13" fillId="3" borderId="8" xfId="0" applyFont="1" applyFill="1" applyBorder="1" applyAlignment="1">
      <alignment horizontal="center" vertical="center" wrapText="1"/>
    </xf>
    <xf numFmtId="4" fontId="13" fillId="3" borderId="8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2" borderId="8" xfId="0" applyFont="1" applyFill="1" applyBorder="1" applyAlignment="1">
      <alignment horizontal="right" vertical="top"/>
    </xf>
    <xf numFmtId="0" fontId="22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vertical="top" wrapText="1"/>
    </xf>
    <xf numFmtId="170" fontId="10" fillId="5" borderId="8" xfId="0" applyNumberFormat="1" applyFont="1" applyFill="1" applyBorder="1" applyAlignment="1">
      <alignment vertical="top"/>
    </xf>
    <xf numFmtId="171" fontId="10" fillId="5" borderId="8" xfId="0" applyNumberFormat="1" applyFont="1" applyFill="1" applyBorder="1" applyAlignment="1">
      <alignment vertical="top"/>
    </xf>
    <xf numFmtId="0" fontId="10" fillId="5" borderId="8" xfId="0" applyFont="1" applyFill="1" applyBorder="1" applyAlignment="1">
      <alignment horizontal="center" vertical="top"/>
    </xf>
    <xf numFmtId="0" fontId="22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 wrapText="1"/>
    </xf>
    <xf numFmtId="168" fontId="10" fillId="5" borderId="8" xfId="0" applyNumberFormat="1" applyFont="1" applyFill="1" applyBorder="1" applyAlignment="1">
      <alignment vertical="top"/>
    </xf>
    <xf numFmtId="4" fontId="10" fillId="5" borderId="8" xfId="0" applyNumberFormat="1" applyFont="1" applyFill="1" applyBorder="1" applyAlignment="1">
      <alignment vertical="top"/>
    </xf>
    <xf numFmtId="0" fontId="10" fillId="6" borderId="8" xfId="0" applyFont="1" applyFill="1" applyBorder="1" applyAlignment="1">
      <alignment horizontal="right" vertical="top"/>
    </xf>
    <xf numFmtId="0" fontId="10" fillId="6" borderId="8" xfId="0" applyFont="1" applyFill="1" applyBorder="1" applyAlignment="1">
      <alignment horizontal="center" vertical="top"/>
    </xf>
    <xf numFmtId="0" fontId="10" fillId="6" borderId="8" xfId="0" applyFont="1" applyFill="1" applyBorder="1" applyAlignment="1">
      <alignment vertical="top"/>
    </xf>
    <xf numFmtId="0" fontId="10" fillId="6" borderId="8" xfId="0" applyFont="1" applyFill="1" applyBorder="1" applyAlignment="1">
      <alignment vertical="top" wrapText="1"/>
    </xf>
    <xf numFmtId="168" fontId="10" fillId="6" borderId="8" xfId="0" applyNumberFormat="1" applyFont="1" applyFill="1" applyBorder="1" applyAlignment="1">
      <alignment vertical="top"/>
    </xf>
    <xf numFmtId="4" fontId="10" fillId="6" borderId="8" xfId="0" applyNumberFormat="1" applyFont="1" applyFill="1" applyBorder="1" applyAlignment="1">
      <alignment vertical="top"/>
    </xf>
    <xf numFmtId="171" fontId="10" fillId="6" borderId="8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171" fontId="13" fillId="0" borderId="0" xfId="0" applyNumberFormat="1" applyFont="1" applyBorder="1" applyAlignment="1">
      <alignment horizontal="center"/>
    </xf>
    <xf numFmtId="0" fontId="23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4" fontId="18" fillId="2" borderId="0" xfId="0" applyNumberFormat="1" applyFont="1" applyFill="1" applyBorder="1" applyAlignment="1">
      <alignment horizontal="right"/>
    </xf>
    <xf numFmtId="168" fontId="13" fillId="3" borderId="6" xfId="0" applyNumberFormat="1" applyFont="1" applyFill="1" applyBorder="1" applyAlignment="1">
      <alignment horizontal="left"/>
    </xf>
    <xf numFmtId="0" fontId="7" fillId="2" borderId="8" xfId="0" applyFont="1" applyFill="1" applyBorder="1" applyAlignment="1">
      <alignment/>
    </xf>
    <xf numFmtId="168" fontId="10" fillId="2" borderId="8" xfId="0" applyNumberFormat="1" applyFont="1" applyFill="1" applyBorder="1" applyAlignment="1">
      <alignment horizontal="center"/>
    </xf>
    <xf numFmtId="168" fontId="24" fillId="2" borderId="8" xfId="0" applyNumberFormat="1" applyFont="1" applyFill="1" applyBorder="1" applyAlignment="1">
      <alignment/>
    </xf>
    <xf numFmtId="0" fontId="20" fillId="2" borderId="8" xfId="0" applyFont="1" applyFill="1" applyBorder="1" applyAlignment="1">
      <alignment/>
    </xf>
    <xf numFmtId="170" fontId="10" fillId="5" borderId="8" xfId="0" applyNumberFormat="1" applyFont="1" applyFill="1" applyBorder="1" applyAlignment="1">
      <alignment/>
    </xf>
    <xf numFmtId="4" fontId="10" fillId="5" borderId="8" xfId="0" applyNumberFormat="1" applyFont="1" applyFill="1" applyBorder="1" applyAlignment="1">
      <alignment/>
    </xf>
    <xf numFmtId="171" fontId="10" fillId="5" borderId="8" xfId="0" applyNumberFormat="1" applyFont="1" applyFill="1" applyBorder="1" applyAlignment="1">
      <alignment/>
    </xf>
    <xf numFmtId="4" fontId="10" fillId="5" borderId="8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right" vertical="top"/>
    </xf>
    <xf numFmtId="4" fontId="10" fillId="5" borderId="8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170" fontId="10" fillId="6" borderId="8" xfId="0" applyNumberFormat="1" applyFont="1" applyFill="1" applyBorder="1" applyAlignment="1">
      <alignment vertical="top"/>
    </xf>
    <xf numFmtId="4" fontId="10" fillId="6" borderId="8" xfId="0" applyNumberFormat="1" applyFont="1" applyFill="1" applyBorder="1" applyAlignment="1">
      <alignment horizontal="right" vertical="top"/>
    </xf>
    <xf numFmtId="0" fontId="25" fillId="2" borderId="0" xfId="0" applyFont="1" applyFill="1" applyBorder="1" applyAlignment="1">
      <alignment vertical="top"/>
    </xf>
    <xf numFmtId="0" fontId="25" fillId="4" borderId="0" xfId="0" applyFont="1" applyFill="1" applyBorder="1" applyAlignment="1">
      <alignment horizontal="right" vertical="top"/>
    </xf>
    <xf numFmtId="0" fontId="25" fillId="4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vertical="top"/>
    </xf>
    <xf numFmtId="0" fontId="25" fillId="4" borderId="0" xfId="0" applyFont="1" applyFill="1" applyBorder="1" applyAlignment="1">
      <alignment vertical="top"/>
    </xf>
    <xf numFmtId="0" fontId="25" fillId="4" borderId="0" xfId="0" applyFont="1" applyFill="1" applyBorder="1" applyAlignment="1">
      <alignment vertical="top" wrapText="1"/>
    </xf>
    <xf numFmtId="164" fontId="25" fillId="4" borderId="0" xfId="0" applyNumberFormat="1" applyFont="1" applyFill="1" applyBorder="1" applyAlignment="1">
      <alignment vertical="top"/>
    </xf>
    <xf numFmtId="4" fontId="25" fillId="4" borderId="0" xfId="0" applyNumberFormat="1" applyFont="1" applyFill="1" applyBorder="1" applyAlignment="1">
      <alignment vertical="top"/>
    </xf>
    <xf numFmtId="171" fontId="25" fillId="4" borderId="0" xfId="0" applyNumberFormat="1" applyFont="1" applyFill="1" applyBorder="1" applyAlignment="1">
      <alignment vertical="top"/>
    </xf>
    <xf numFmtId="4" fontId="25" fillId="4" borderId="0" xfId="0" applyNumberFormat="1" applyFont="1" applyFill="1" applyBorder="1" applyAlignment="1">
      <alignment horizontal="right" vertical="top"/>
    </xf>
    <xf numFmtId="0" fontId="7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vertical="top"/>
    </xf>
    <xf numFmtId="0" fontId="0" fillId="2" borderId="6" xfId="0" applyFont="1" applyFill="1" applyBorder="1" applyAlignment="1">
      <alignment vertical="top" wrapText="1"/>
    </xf>
    <xf numFmtId="171" fontId="0" fillId="2" borderId="6" xfId="0" applyNumberFormat="1" applyFont="1" applyFill="1" applyBorder="1" applyAlignment="1">
      <alignment vertical="top"/>
    </xf>
    <xf numFmtId="0" fontId="0" fillId="2" borderId="6" xfId="0" applyFont="1" applyFill="1" applyBorder="1" applyAlignment="1">
      <alignment horizontal="center" vertical="top"/>
    </xf>
    <xf numFmtId="4" fontId="0" fillId="2" borderId="6" xfId="0" applyNumberFormat="1" applyFont="1" applyFill="1" applyBorder="1" applyAlignment="1">
      <alignment vertical="top"/>
    </xf>
    <xf numFmtId="165" fontId="4" fillId="2" borderId="6" xfId="0" applyNumberFormat="1" applyFont="1" applyFill="1" applyBorder="1" applyAlignment="1">
      <alignment vertical="top"/>
    </xf>
    <xf numFmtId="165" fontId="7" fillId="2" borderId="6" xfId="0" applyNumberFormat="1" applyFont="1" applyFill="1" applyBorder="1" applyAlignment="1">
      <alignment vertical="top"/>
    </xf>
    <xf numFmtId="165" fontId="0" fillId="2" borderId="6" xfId="0" applyNumberFormat="1" applyFont="1" applyFill="1" applyBorder="1" applyAlignment="1">
      <alignment vertical="top"/>
    </xf>
    <xf numFmtId="172" fontId="0" fillId="2" borderId="6" xfId="0" applyNumberFormat="1" applyFont="1" applyFill="1" applyBorder="1" applyAlignment="1">
      <alignment vertical="top"/>
    </xf>
    <xf numFmtId="166" fontId="7" fillId="2" borderId="6" xfId="0" applyNumberFormat="1" applyFont="1" applyFill="1" applyBorder="1" applyAlignment="1">
      <alignment horizontal="right" vertical="top"/>
    </xf>
    <xf numFmtId="165" fontId="7" fillId="2" borderId="6" xfId="0" applyNumberFormat="1" applyFont="1" applyFill="1" applyBorder="1" applyAlignment="1">
      <alignment horizontal="right" vertical="top"/>
    </xf>
    <xf numFmtId="173" fontId="0" fillId="2" borderId="0" xfId="0" applyNumberFormat="1" applyFont="1" applyFill="1" applyBorder="1" applyAlignment="1">
      <alignment horizontal="right" vertical="top"/>
    </xf>
    <xf numFmtId="0" fontId="26" fillId="2" borderId="0" xfId="0" applyFont="1" applyFill="1" applyBorder="1" applyAlignment="1">
      <alignment/>
    </xf>
    <xf numFmtId="171" fontId="26" fillId="2" borderId="0" xfId="0" applyNumberFormat="1" applyFont="1" applyFill="1" applyBorder="1" applyAlignment="1">
      <alignment horizontal="right"/>
    </xf>
    <xf numFmtId="0" fontId="26" fillId="2" borderId="0" xfId="0" applyFont="1" applyFill="1" applyBorder="1" applyAlignment="1">
      <alignment horizontal="center"/>
    </xf>
    <xf numFmtId="4" fontId="26" fillId="2" borderId="0" xfId="0" applyNumberFormat="1" applyFont="1" applyFill="1" applyBorder="1" applyAlignment="1">
      <alignment/>
    </xf>
    <xf numFmtId="0" fontId="26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/>
    </xf>
    <xf numFmtId="49" fontId="0" fillId="2" borderId="6" xfId="0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7" fillId="2" borderId="6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165" fontId="10" fillId="2" borderId="13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165" fontId="4" fillId="2" borderId="14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left" vertical="center" wrapText="1"/>
    </xf>
    <xf numFmtId="165" fontId="4" fillId="4" borderId="14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167" fontId="4" fillId="4" borderId="6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4" fontId="4" fillId="4" borderId="9" xfId="0" applyNumberFormat="1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 horizontal="center"/>
    </xf>
    <xf numFmtId="165" fontId="0" fillId="2" borderId="6" xfId="0" applyNumberFormat="1" applyFont="1" applyFill="1" applyBorder="1" applyAlignment="1">
      <alignment horizontal="center"/>
    </xf>
    <xf numFmtId="165" fontId="0" fillId="2" borderId="10" xfId="0" applyNumberFormat="1" applyFont="1" applyFill="1" applyBorder="1" applyAlignment="1">
      <alignment horizontal="center"/>
    </xf>
    <xf numFmtId="167" fontId="7" fillId="2" borderId="6" xfId="0" applyNumberFormat="1" applyFont="1" applyFill="1" applyBorder="1" applyAlignment="1">
      <alignment horizontal="center"/>
    </xf>
    <xf numFmtId="167" fontId="0" fillId="2" borderId="6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left" vertical="center"/>
    </xf>
    <xf numFmtId="165" fontId="4" fillId="4" borderId="0" xfId="0" applyNumberFormat="1" applyFont="1" applyFill="1" applyBorder="1" applyAlignment="1">
      <alignment horizontal="center" vertical="center"/>
    </xf>
    <xf numFmtId="165" fontId="10" fillId="4" borderId="9" xfId="0" applyNumberFormat="1" applyFont="1" applyFill="1" applyBorder="1" applyAlignment="1">
      <alignment horizontal="center" vertical="center"/>
    </xf>
    <xf numFmtId="168" fontId="4" fillId="4" borderId="6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/>
    </xf>
    <xf numFmtId="165" fontId="12" fillId="4" borderId="2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3" fillId="2" borderId="0" xfId="0" applyFont="1" applyFill="1" applyBorder="1" applyAlignment="1">
      <alignment vertical="top" wrapText="1"/>
    </xf>
    <xf numFmtId="168" fontId="15" fillId="2" borderId="0" xfId="0" applyNumberFormat="1" applyFont="1" applyFill="1" applyBorder="1" applyAlignment="1">
      <alignment horizontal="center"/>
    </xf>
    <xf numFmtId="168" fontId="4" fillId="2" borderId="0" xfId="0" applyNumberFormat="1" applyFont="1" applyFill="1" applyBorder="1" applyAlignment="1">
      <alignment horizontal="center"/>
    </xf>
    <xf numFmtId="168" fontId="15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B2" sqref="B2:K3"/>
    </sheetView>
  </sheetViews>
  <sheetFormatPr defaultColWidth="9.140625" defaultRowHeight="12.75"/>
  <cols>
    <col min="1" max="1" width="1.421875" style="1" customWidth="1"/>
    <col min="2" max="2" width="9.28125" style="2" customWidth="1"/>
    <col min="3" max="3" width="11.8515625" style="2" customWidth="1"/>
    <col min="4" max="5" width="12.421875" style="2" customWidth="1"/>
    <col min="6" max="6" width="10.00390625" style="2" customWidth="1"/>
    <col min="7" max="7" width="7.421875" style="2" customWidth="1"/>
    <col min="8" max="10" width="12.421875" style="2" customWidth="1"/>
    <col min="11" max="11" width="10.8515625" style="2" customWidth="1"/>
    <col min="12" max="12" width="1.421875" style="2" customWidth="1"/>
    <col min="13" max="13" width="11.57421875" style="2" customWidth="1"/>
    <col min="14" max="254" width="11.7109375" style="2" customWidth="1"/>
    <col min="255" max="16384" width="12.57421875" style="0" customWidth="1"/>
  </cols>
  <sheetData>
    <row r="1" spans="1:12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.5" customHeight="1">
      <c r="A2" s="6"/>
      <c r="B2" s="138" t="s">
        <v>238</v>
      </c>
      <c r="C2" s="138"/>
      <c r="D2" s="138"/>
      <c r="E2" s="138"/>
      <c r="F2" s="138"/>
      <c r="G2" s="138"/>
      <c r="H2" s="138"/>
      <c r="I2" s="138"/>
      <c r="J2" s="138"/>
      <c r="K2" s="138"/>
      <c r="L2" s="7"/>
    </row>
    <row r="3" spans="1:12" ht="17.25" customHeight="1">
      <c r="A3" s="6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7"/>
    </row>
    <row r="4" spans="1:12" ht="24" customHeight="1">
      <c r="A4" s="6"/>
      <c r="B4" s="8" t="s">
        <v>161</v>
      </c>
      <c r="C4" s="139" t="s">
        <v>280</v>
      </c>
      <c r="D4" s="139"/>
      <c r="E4" s="139"/>
      <c r="F4" s="139"/>
      <c r="G4" s="139"/>
      <c r="H4" s="139"/>
      <c r="I4" s="139"/>
      <c r="J4" s="139"/>
      <c r="K4" s="139"/>
      <c r="L4" s="9"/>
    </row>
    <row r="5" spans="1:12" ht="23.25" customHeight="1">
      <c r="A5" s="6"/>
      <c r="B5" s="10" t="s">
        <v>157</v>
      </c>
      <c r="C5" s="11"/>
      <c r="D5" s="140"/>
      <c r="E5" s="140"/>
      <c r="F5" s="141"/>
      <c r="G5" s="141"/>
      <c r="H5" s="141"/>
      <c r="I5" s="141"/>
      <c r="J5" s="141"/>
      <c r="K5" s="141"/>
      <c r="L5" s="12"/>
    </row>
    <row r="6" spans="1:12" ht="15" customHeight="1">
      <c r="A6" s="6"/>
      <c r="B6" s="142" t="s">
        <v>220</v>
      </c>
      <c r="C6" s="142"/>
      <c r="D6" s="143"/>
      <c r="E6" s="143"/>
      <c r="F6" s="13" t="s">
        <v>207</v>
      </c>
      <c r="G6" s="142"/>
      <c r="H6" s="142"/>
      <c r="I6" s="142"/>
      <c r="J6" s="142"/>
      <c r="K6" s="142"/>
      <c r="L6" s="12"/>
    </row>
    <row r="7" spans="1:12" ht="15" customHeight="1">
      <c r="A7" s="6"/>
      <c r="B7" s="142" t="s">
        <v>231</v>
      </c>
      <c r="C7" s="142"/>
      <c r="D7" s="143"/>
      <c r="E7" s="143"/>
      <c r="F7" s="13" t="s">
        <v>165</v>
      </c>
      <c r="G7" s="142"/>
      <c r="H7" s="142"/>
      <c r="I7" s="142"/>
      <c r="J7" s="142"/>
      <c r="K7" s="142"/>
      <c r="L7" s="12"/>
    </row>
    <row r="8" spans="1:12" ht="15" customHeight="1">
      <c r="A8" s="6"/>
      <c r="B8" s="142" t="s">
        <v>222</v>
      </c>
      <c r="C8" s="142"/>
      <c r="D8" s="143" t="s">
        <v>288</v>
      </c>
      <c r="E8" s="143"/>
      <c r="F8" s="13" t="s">
        <v>167</v>
      </c>
      <c r="G8" s="144"/>
      <c r="H8" s="144"/>
      <c r="I8" s="144"/>
      <c r="J8" s="144"/>
      <c r="K8" s="144"/>
      <c r="L8" s="12"/>
    </row>
    <row r="9" spans="1:12" ht="15" customHeight="1">
      <c r="A9" s="6"/>
      <c r="B9" s="142" t="s">
        <v>219</v>
      </c>
      <c r="C9" s="142"/>
      <c r="D9" s="143"/>
      <c r="E9" s="143"/>
      <c r="F9" s="13" t="s">
        <v>183</v>
      </c>
      <c r="G9" s="144"/>
      <c r="H9" s="144"/>
      <c r="I9" s="144"/>
      <c r="J9" s="144"/>
      <c r="K9" s="144"/>
      <c r="L9" s="12"/>
    </row>
    <row r="10" spans="1:12" ht="15" customHeight="1">
      <c r="A10" s="6"/>
      <c r="B10" s="142" t="s">
        <v>221</v>
      </c>
      <c r="C10" s="142"/>
      <c r="D10" s="142"/>
      <c r="E10" s="142"/>
      <c r="F10" s="13" t="s">
        <v>176</v>
      </c>
      <c r="G10" s="144"/>
      <c r="H10" s="144"/>
      <c r="I10" s="144"/>
      <c r="J10" s="144"/>
      <c r="K10" s="144"/>
      <c r="L10" s="12"/>
    </row>
    <row r="11" spans="1:12" ht="15" customHeight="1">
      <c r="A11" s="6"/>
      <c r="B11" s="142" t="s">
        <v>96</v>
      </c>
      <c r="C11" s="142"/>
      <c r="D11" s="145" t="s">
        <v>164</v>
      </c>
      <c r="E11" s="145"/>
      <c r="F11" s="13"/>
      <c r="G11" s="142"/>
      <c r="H11" s="142"/>
      <c r="I11" s="142"/>
      <c r="J11" s="142"/>
      <c r="K11" s="142"/>
      <c r="L11" s="12"/>
    </row>
    <row r="12" spans="1:12" ht="15" customHeight="1">
      <c r="A12" s="6"/>
      <c r="B12" s="144" t="s">
        <v>210</v>
      </c>
      <c r="C12" s="144"/>
      <c r="D12" s="146" t="s">
        <v>214</v>
      </c>
      <c r="E12" s="146"/>
      <c r="F12" s="13" t="s">
        <v>108</v>
      </c>
      <c r="G12" s="142" t="s">
        <v>288</v>
      </c>
      <c r="H12" s="142"/>
      <c r="I12" s="142"/>
      <c r="J12" s="142"/>
      <c r="K12" s="142"/>
      <c r="L12" s="12"/>
    </row>
    <row r="13" spans="1:12" ht="15" customHeight="1">
      <c r="A13" s="6"/>
      <c r="B13" s="147" t="s">
        <v>229</v>
      </c>
      <c r="C13" s="147"/>
      <c r="D13" s="147"/>
      <c r="E13" s="147"/>
      <c r="F13" s="147"/>
      <c r="G13" s="148" t="s">
        <v>193</v>
      </c>
      <c r="H13" s="148"/>
      <c r="I13" s="148"/>
      <c r="J13" s="148"/>
      <c r="K13" s="148"/>
      <c r="L13" s="12"/>
    </row>
    <row r="14" spans="1:12" ht="15" customHeight="1">
      <c r="A14" s="6"/>
      <c r="B14" s="14" t="s">
        <v>90</v>
      </c>
      <c r="C14" s="15" t="s">
        <v>97</v>
      </c>
      <c r="D14" s="15" t="s">
        <v>179</v>
      </c>
      <c r="E14" s="16" t="s">
        <v>45</v>
      </c>
      <c r="F14" s="17" t="s">
        <v>195</v>
      </c>
      <c r="G14" s="149" t="s">
        <v>189</v>
      </c>
      <c r="H14" s="149"/>
      <c r="I14" s="149"/>
      <c r="J14" s="19" t="s">
        <v>178</v>
      </c>
      <c r="K14" s="20" t="s">
        <v>160</v>
      </c>
      <c r="L14" s="12"/>
    </row>
    <row r="15" spans="1:12" ht="15" customHeight="1">
      <c r="A15" s="6"/>
      <c r="B15" s="21" t="s">
        <v>44</v>
      </c>
      <c r="C15" s="22">
        <f>SUMIF(Rozpočet!F9:F213,B15,Rozpočet!L9:L213)</f>
        <v>0</v>
      </c>
      <c r="D15" s="22">
        <f>SUMIF(Rozpočet!F9:F213,B15,Rozpočet!M9:M213)</f>
        <v>0</v>
      </c>
      <c r="E15" s="23">
        <f>SUMIF(Rozpočet!F9:F213,B15,Rozpočet!N9:N213)</f>
        <v>0</v>
      </c>
      <c r="F15" s="24">
        <f>SUMIF(Rozpočet!F9:F213,B15,Rozpočet!O9:O213)</f>
        <v>0</v>
      </c>
      <c r="G15" s="150"/>
      <c r="H15" s="150"/>
      <c r="I15" s="150"/>
      <c r="J15" s="25"/>
      <c r="K15" s="26"/>
      <c r="L15" s="12"/>
    </row>
    <row r="16" spans="1:12" ht="15" customHeight="1">
      <c r="A16" s="6"/>
      <c r="B16" s="21" t="s">
        <v>48</v>
      </c>
      <c r="C16" s="22">
        <f>SUMIF(Rozpočet!F9:F213,B16,Rozpočet!L9:L213)</f>
        <v>0</v>
      </c>
      <c r="D16" s="22">
        <f>SUMIF(Rozpočet!F9:F213,B16,Rozpočet!M9:M213)</f>
        <v>0</v>
      </c>
      <c r="E16" s="23">
        <f>SUMIF(Rozpočet!F9:F213,B16,Rozpočet!N9:N213)</f>
        <v>0</v>
      </c>
      <c r="F16" s="24">
        <f>SUMIF(Rozpočet!F9:F213,B16,Rozpočet!O9:O213)</f>
        <v>0</v>
      </c>
      <c r="G16" s="150"/>
      <c r="H16" s="150"/>
      <c r="I16" s="150"/>
      <c r="J16" s="25"/>
      <c r="K16" s="26"/>
      <c r="L16" s="12"/>
    </row>
    <row r="17" spans="1:12" ht="15" customHeight="1">
      <c r="A17" s="6"/>
      <c r="B17" s="21" t="s">
        <v>46</v>
      </c>
      <c r="C17" s="22">
        <f>SUMIF(Rozpočet!F9:F213,B17,Rozpočet!L9:L213)</f>
        <v>0</v>
      </c>
      <c r="D17" s="22">
        <f>SUMIF(Rozpočet!F9:F213,B17,Rozpočet!M9:M213)</f>
        <v>0</v>
      </c>
      <c r="E17" s="23">
        <f>SUMIF(Rozpočet!F9:F213,B17,Rozpočet!N9:N213)</f>
        <v>0</v>
      </c>
      <c r="F17" s="24">
        <f>SUMIF(Rozpočet!F9:F213,B17,Rozpočet!O9:O213)</f>
        <v>0</v>
      </c>
      <c r="G17" s="150"/>
      <c r="H17" s="150"/>
      <c r="I17" s="150"/>
      <c r="J17" s="25"/>
      <c r="K17" s="26"/>
      <c r="L17" s="12"/>
    </row>
    <row r="18" spans="1:12" ht="15" customHeight="1">
      <c r="A18" s="6"/>
      <c r="B18" s="21" t="s">
        <v>49</v>
      </c>
      <c r="C18" s="22">
        <f>SUMIF(Rozpočet!F9:F213,B18,Rozpočet!L9:L213)</f>
        <v>0</v>
      </c>
      <c r="D18" s="22">
        <f>SUMIF(Rozpočet!F9:F213,B18,Rozpočet!M9:M213)</f>
        <v>0</v>
      </c>
      <c r="E18" s="23">
        <f>SUMIF(Rozpočet!F9:F213,B18,Rozpočet!N9:N213)</f>
        <v>0</v>
      </c>
      <c r="F18" s="24">
        <f>SUMIF(Rozpočet!F9:F213,B18,Rozpočet!O9:O213)</f>
        <v>0</v>
      </c>
      <c r="G18" s="150"/>
      <c r="H18" s="150"/>
      <c r="I18" s="150"/>
      <c r="J18" s="25"/>
      <c r="K18" s="26"/>
      <c r="L18" s="12"/>
    </row>
    <row r="19" spans="1:12" ht="15" customHeight="1">
      <c r="A19" s="6"/>
      <c r="B19" s="21" t="s">
        <v>47</v>
      </c>
      <c r="C19" s="22">
        <f>Rozpočet!L7-SUM(C15:C18)</f>
        <v>0</v>
      </c>
      <c r="D19" s="22">
        <f>Rozpočet!M7-SUM(D15:D18)</f>
        <v>0</v>
      </c>
      <c r="E19" s="23">
        <f>Rozpočet!N7-SUM(E15:E18)</f>
        <v>0</v>
      </c>
      <c r="F19" s="24">
        <f>Rozpočet!O7-SUM(F15:F18)</f>
        <v>0</v>
      </c>
      <c r="G19" s="150"/>
      <c r="H19" s="150"/>
      <c r="I19" s="150"/>
      <c r="J19" s="25"/>
      <c r="K19" s="26"/>
      <c r="L19" s="12"/>
    </row>
    <row r="20" spans="1:12" ht="15" customHeight="1">
      <c r="A20" s="6"/>
      <c r="B20" s="27" t="s">
        <v>86</v>
      </c>
      <c r="C20" s="28">
        <f>SUM(C15:C19)</f>
        <v>0</v>
      </c>
      <c r="D20" s="28">
        <f>SUM(D15:D19)</f>
        <v>0</v>
      </c>
      <c r="E20" s="29">
        <f>SUM(E15:E19)</f>
        <v>0</v>
      </c>
      <c r="F20" s="30">
        <f>SUM(F15:F19)</f>
        <v>0</v>
      </c>
      <c r="G20" s="150"/>
      <c r="H20" s="150"/>
      <c r="I20" s="150"/>
      <c r="J20" s="25"/>
      <c r="K20" s="26"/>
      <c r="L20" s="12"/>
    </row>
    <row r="21" spans="1:12" ht="15" customHeight="1">
      <c r="A21" s="6"/>
      <c r="B21" s="151" t="s">
        <v>235</v>
      </c>
      <c r="C21" s="151"/>
      <c r="D21" s="151"/>
      <c r="E21" s="152">
        <f>SUM(C20:E20)</f>
        <v>0</v>
      </c>
      <c r="F21" s="152"/>
      <c r="G21" s="150"/>
      <c r="H21" s="150"/>
      <c r="I21" s="150"/>
      <c r="J21" s="25"/>
      <c r="K21" s="26"/>
      <c r="L21" s="12"/>
    </row>
    <row r="22" spans="1:12" ht="15" customHeight="1">
      <c r="A22" s="6"/>
      <c r="B22" s="153" t="s">
        <v>195</v>
      </c>
      <c r="C22" s="153"/>
      <c r="D22" s="153"/>
      <c r="E22" s="154">
        <f>F20</f>
        <v>0</v>
      </c>
      <c r="F22" s="154"/>
      <c r="G22" s="150"/>
      <c r="H22" s="150"/>
      <c r="I22" s="150"/>
      <c r="J22" s="25"/>
      <c r="K22" s="26"/>
      <c r="L22" s="12"/>
    </row>
    <row r="23" spans="1:12" ht="15" customHeight="1">
      <c r="A23" s="6"/>
      <c r="B23" s="155" t="s">
        <v>247</v>
      </c>
      <c r="C23" s="155"/>
      <c r="D23" s="155"/>
      <c r="E23" s="156">
        <f>E21+E22</f>
        <v>0</v>
      </c>
      <c r="F23" s="156"/>
      <c r="G23" s="157" t="s">
        <v>213</v>
      </c>
      <c r="H23" s="157"/>
      <c r="I23" s="157"/>
      <c r="J23" s="158">
        <f>SUM(J15:J22)</f>
        <v>0</v>
      </c>
      <c r="K23" s="158"/>
      <c r="L23" s="12"/>
    </row>
    <row r="24" spans="1:12" ht="15" customHeight="1">
      <c r="A24" s="6"/>
      <c r="B24" s="155"/>
      <c r="C24" s="155"/>
      <c r="D24" s="155"/>
      <c r="E24" s="156"/>
      <c r="F24" s="156"/>
      <c r="G24" s="157"/>
      <c r="H24" s="157"/>
      <c r="I24" s="157"/>
      <c r="J24" s="158"/>
      <c r="K24" s="158"/>
      <c r="L24" s="12"/>
    </row>
    <row r="25" spans="1:12" ht="15" customHeight="1">
      <c r="A25" s="6"/>
      <c r="B25" s="159" t="s">
        <v>251</v>
      </c>
      <c r="C25" s="159"/>
      <c r="D25" s="159"/>
      <c r="E25" s="159"/>
      <c r="F25" s="159"/>
      <c r="G25" s="160" t="s">
        <v>199</v>
      </c>
      <c r="H25" s="160"/>
      <c r="I25" s="160"/>
      <c r="J25" s="160"/>
      <c r="K25" s="160"/>
      <c r="L25" s="12"/>
    </row>
    <row r="26" spans="1:12" ht="15" customHeight="1">
      <c r="A26" s="6"/>
      <c r="B26" s="27" t="s">
        <v>107</v>
      </c>
      <c r="C26" s="161" t="s">
        <v>91</v>
      </c>
      <c r="D26" s="161"/>
      <c r="E26" s="162" t="s">
        <v>81</v>
      </c>
      <c r="F26" s="162"/>
      <c r="G26" s="18"/>
      <c r="H26" s="149" t="s">
        <v>109</v>
      </c>
      <c r="I26" s="149"/>
      <c r="J26" s="163" t="s">
        <v>81</v>
      </c>
      <c r="K26" s="163"/>
      <c r="L26" s="12"/>
    </row>
    <row r="27" spans="1:12" ht="15" customHeight="1">
      <c r="A27" s="6"/>
      <c r="B27" s="31">
        <v>21</v>
      </c>
      <c r="C27" s="164">
        <f>SUMIF(Rozpočet!T9:T213,B27,Rozpočet!K9:K213)+H27</f>
        <v>0</v>
      </c>
      <c r="D27" s="164"/>
      <c r="E27" s="165">
        <f>C27/100*B27</f>
        <v>0</v>
      </c>
      <c r="F27" s="165"/>
      <c r="G27" s="32"/>
      <c r="H27" s="166">
        <f>SUMIF(K15:K22,B27,J15:J22)</f>
        <v>0</v>
      </c>
      <c r="I27" s="166"/>
      <c r="J27" s="167">
        <f>H27*B27/100</f>
        <v>0</v>
      </c>
      <c r="K27" s="167"/>
      <c r="L27" s="12"/>
    </row>
    <row r="28" spans="1:12" ht="15" customHeight="1">
      <c r="A28" s="6"/>
      <c r="B28" s="31">
        <v>15</v>
      </c>
      <c r="C28" s="164">
        <f>SUMIF(Rozpočet!T9:T213,B28,Rozpočet!K9:K213)+H28</f>
        <v>0</v>
      </c>
      <c r="D28" s="164"/>
      <c r="E28" s="165">
        <f>C28/100*B28</f>
        <v>0</v>
      </c>
      <c r="F28" s="165"/>
      <c r="G28" s="32"/>
      <c r="H28" s="167">
        <f>SUMIF(K15:K22,B28,J15:J22)</f>
        <v>0</v>
      </c>
      <c r="I28" s="167"/>
      <c r="J28" s="167">
        <f>H28*B28/100</f>
        <v>0</v>
      </c>
      <c r="K28" s="167"/>
      <c r="L28" s="12"/>
    </row>
    <row r="29" spans="1:12" ht="15" customHeight="1">
      <c r="A29" s="6"/>
      <c r="B29" s="31">
        <v>0</v>
      </c>
      <c r="C29" s="164">
        <f>(E23+J23)-(C27+C28)</f>
        <v>0</v>
      </c>
      <c r="D29" s="164"/>
      <c r="E29" s="165">
        <f>C29/100*B29</f>
        <v>0</v>
      </c>
      <c r="F29" s="165"/>
      <c r="G29" s="32"/>
      <c r="H29" s="167">
        <f>J23-(H27+H28)</f>
        <v>0</v>
      </c>
      <c r="I29" s="167"/>
      <c r="J29" s="167">
        <f>H29*B29/100</f>
        <v>0</v>
      </c>
      <c r="K29" s="167"/>
      <c r="L29" s="12"/>
    </row>
    <row r="30" spans="1:12" ht="15" customHeight="1">
      <c r="A30" s="6"/>
      <c r="B30" s="168"/>
      <c r="C30" s="169">
        <f>ROUNDUP(C27+C28+C29,1)</f>
        <v>0</v>
      </c>
      <c r="D30" s="169"/>
      <c r="E30" s="170">
        <f>ROUNDUP(E27+E28+E29,1)</f>
        <v>0</v>
      </c>
      <c r="F30" s="170"/>
      <c r="G30" s="157"/>
      <c r="H30" s="157"/>
      <c r="I30" s="157"/>
      <c r="J30" s="171">
        <f>J27+J28+J29</f>
        <v>0</v>
      </c>
      <c r="K30" s="171"/>
      <c r="L30" s="12"/>
    </row>
    <row r="31" spans="1:12" ht="15" customHeight="1">
      <c r="A31" s="6"/>
      <c r="B31" s="168"/>
      <c r="C31" s="169"/>
      <c r="D31" s="169"/>
      <c r="E31" s="170"/>
      <c r="F31" s="170"/>
      <c r="G31" s="157"/>
      <c r="H31" s="157"/>
      <c r="I31" s="157"/>
      <c r="J31" s="171"/>
      <c r="K31" s="171"/>
      <c r="L31" s="12"/>
    </row>
    <row r="32" spans="1:12" ht="15" customHeight="1">
      <c r="A32" s="6"/>
      <c r="B32" s="172" t="s">
        <v>252</v>
      </c>
      <c r="C32" s="172"/>
      <c r="D32" s="172"/>
      <c r="E32" s="172"/>
      <c r="F32" s="172"/>
      <c r="G32" s="173" t="s">
        <v>242</v>
      </c>
      <c r="H32" s="173"/>
      <c r="I32" s="173"/>
      <c r="J32" s="173"/>
      <c r="K32" s="173"/>
      <c r="L32" s="12"/>
    </row>
    <row r="33" spans="1:12" ht="15" customHeight="1">
      <c r="A33" s="6"/>
      <c r="B33" s="174">
        <f>C30+E30</f>
        <v>0</v>
      </c>
      <c r="C33" s="174"/>
      <c r="D33" s="174"/>
      <c r="E33" s="174"/>
      <c r="F33" s="174"/>
      <c r="G33" s="175" t="s">
        <v>105</v>
      </c>
      <c r="H33" s="175"/>
      <c r="I33" s="175"/>
      <c r="J33" s="15" t="s">
        <v>196</v>
      </c>
      <c r="K33" s="33" t="s">
        <v>166</v>
      </c>
      <c r="L33" s="12"/>
    </row>
    <row r="34" spans="1:12" ht="15" customHeight="1">
      <c r="A34" s="6"/>
      <c r="B34" s="174"/>
      <c r="C34" s="174"/>
      <c r="D34" s="174"/>
      <c r="E34" s="174"/>
      <c r="F34" s="174"/>
      <c r="G34" s="145"/>
      <c r="H34" s="145"/>
      <c r="I34" s="145"/>
      <c r="J34" s="13"/>
      <c r="K34" s="34">
        <f>IF(J34&gt;0,E23/J34,"")</f>
      </c>
      <c r="L34" s="12"/>
    </row>
    <row r="35" spans="1:12" ht="15" customHeight="1">
      <c r="A35" s="6"/>
      <c r="B35" s="174"/>
      <c r="C35" s="174"/>
      <c r="D35" s="174"/>
      <c r="E35" s="174"/>
      <c r="F35" s="174"/>
      <c r="G35" s="145"/>
      <c r="H35" s="145"/>
      <c r="I35" s="145"/>
      <c r="J35" s="13"/>
      <c r="K35" s="34">
        <f>IF(J35&gt;0,E23/J35,"")</f>
      </c>
      <c r="L35" s="12"/>
    </row>
    <row r="36" spans="1:12" ht="15" customHeight="1">
      <c r="A36" s="6"/>
      <c r="B36" s="174"/>
      <c r="C36" s="174"/>
      <c r="D36" s="174"/>
      <c r="E36" s="174"/>
      <c r="F36" s="174"/>
      <c r="G36" s="145"/>
      <c r="H36" s="145"/>
      <c r="I36" s="145"/>
      <c r="J36" s="13"/>
      <c r="K36" s="34">
        <f>IF(J36&gt;0,E23/J36,"")</f>
      </c>
      <c r="L36" s="12"/>
    </row>
    <row r="37" spans="1:12" ht="16.5" customHeight="1">
      <c r="A37" s="3"/>
      <c r="B37" s="176" t="s">
        <v>175</v>
      </c>
      <c r="C37" s="176"/>
      <c r="D37" s="176"/>
      <c r="E37" s="176" t="s">
        <v>182</v>
      </c>
      <c r="F37" s="176"/>
      <c r="G37" s="176"/>
      <c r="H37" s="176"/>
      <c r="I37" s="176" t="s">
        <v>106</v>
      </c>
      <c r="J37" s="176"/>
      <c r="K37" s="176"/>
      <c r="L37" s="3"/>
    </row>
    <row r="38" spans="1:12" ht="84" customHeight="1">
      <c r="A38" s="3"/>
      <c r="B38" s="177"/>
      <c r="C38" s="177"/>
      <c r="D38" s="177"/>
      <c r="E38" s="177"/>
      <c r="F38" s="177"/>
      <c r="G38" s="177"/>
      <c r="H38" s="177"/>
      <c r="I38" s="178"/>
      <c r="J38" s="178"/>
      <c r="K38" s="178"/>
      <c r="L38" s="3"/>
    </row>
    <row r="39" spans="1:12" ht="7.5" customHeight="1">
      <c r="A39" s="3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3"/>
    </row>
    <row r="40" spans="1:13" s="36" customFormat="1" ht="268.5" customHeight="1">
      <c r="A40" s="35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35"/>
      <c r="M40"/>
    </row>
  </sheetData>
  <mergeCells count="83">
    <mergeCell ref="B39:K39"/>
    <mergeCell ref="B40:K40"/>
    <mergeCell ref="B37:D37"/>
    <mergeCell ref="E37:H37"/>
    <mergeCell ref="I37:K37"/>
    <mergeCell ref="B38:D38"/>
    <mergeCell ref="E38:H38"/>
    <mergeCell ref="I38:K38"/>
    <mergeCell ref="J30:K31"/>
    <mergeCell ref="B32:F32"/>
    <mergeCell ref="G32:K32"/>
    <mergeCell ref="B33:F36"/>
    <mergeCell ref="G33:I33"/>
    <mergeCell ref="G34:I34"/>
    <mergeCell ref="G35:I35"/>
    <mergeCell ref="G36:I36"/>
    <mergeCell ref="B30:B31"/>
    <mergeCell ref="C30:D31"/>
    <mergeCell ref="E30:F31"/>
    <mergeCell ref="G30:I31"/>
    <mergeCell ref="C29:D29"/>
    <mergeCell ref="E29:F29"/>
    <mergeCell ref="H29:I29"/>
    <mergeCell ref="J29:K29"/>
    <mergeCell ref="C28:D28"/>
    <mergeCell ref="E28:F28"/>
    <mergeCell ref="H28:I28"/>
    <mergeCell ref="J28:K28"/>
    <mergeCell ref="C27:D27"/>
    <mergeCell ref="E27:F27"/>
    <mergeCell ref="H27:I27"/>
    <mergeCell ref="J27:K27"/>
    <mergeCell ref="J23:K24"/>
    <mergeCell ref="B25:F25"/>
    <mergeCell ref="G25:K25"/>
    <mergeCell ref="C26:D26"/>
    <mergeCell ref="E26:F26"/>
    <mergeCell ref="H26:I26"/>
    <mergeCell ref="J26:K26"/>
    <mergeCell ref="B22:D22"/>
    <mergeCell ref="E22:F22"/>
    <mergeCell ref="G22:I22"/>
    <mergeCell ref="B23:D24"/>
    <mergeCell ref="E23:F24"/>
    <mergeCell ref="G23:I24"/>
    <mergeCell ref="G18:I18"/>
    <mergeCell ref="G19:I19"/>
    <mergeCell ref="G20:I20"/>
    <mergeCell ref="B21:D21"/>
    <mergeCell ref="E21:F21"/>
    <mergeCell ref="G21:I21"/>
    <mergeCell ref="G14:I14"/>
    <mergeCell ref="G15:I15"/>
    <mergeCell ref="G16:I16"/>
    <mergeCell ref="G17:I17"/>
    <mergeCell ref="B12:C12"/>
    <mergeCell ref="D12:E12"/>
    <mergeCell ref="G12:K12"/>
    <mergeCell ref="B13:F13"/>
    <mergeCell ref="G13:K13"/>
    <mergeCell ref="B10:C10"/>
    <mergeCell ref="D10:E10"/>
    <mergeCell ref="G10:K10"/>
    <mergeCell ref="B11:C11"/>
    <mergeCell ref="D11:E11"/>
    <mergeCell ref="G11:K11"/>
    <mergeCell ref="B8:C8"/>
    <mergeCell ref="D8:E8"/>
    <mergeCell ref="G8:K8"/>
    <mergeCell ref="B9:C9"/>
    <mergeCell ref="D9:E9"/>
    <mergeCell ref="G9:K9"/>
    <mergeCell ref="B6:C6"/>
    <mergeCell ref="D6:E6"/>
    <mergeCell ref="G6:K6"/>
    <mergeCell ref="B7:C7"/>
    <mergeCell ref="D7:E7"/>
    <mergeCell ref="G7:K7"/>
    <mergeCell ref="B2:K3"/>
    <mergeCell ref="C4:G4"/>
    <mergeCell ref="H4:K4"/>
    <mergeCell ref="D5:E5"/>
    <mergeCell ref="F5:K5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C1" sqref="C1"/>
    </sheetView>
  </sheetViews>
  <sheetFormatPr defaultColWidth="9.140625" defaultRowHeight="12.75"/>
  <cols>
    <col min="1" max="1" width="1.7109375" style="0" customWidth="1"/>
    <col min="2" max="2" width="5.28125" style="0" customWidth="1"/>
    <col min="3" max="3" width="7.421875" style="0" customWidth="1"/>
    <col min="4" max="4" width="3.421875" style="0" customWidth="1"/>
    <col min="5" max="5" width="3.7109375" style="0" customWidth="1"/>
    <col min="6" max="6" width="11.57421875" style="0" customWidth="1"/>
    <col min="7" max="7" width="76.28125" style="0" customWidth="1"/>
    <col min="8" max="8" width="15.421875" style="0" customWidth="1"/>
    <col min="9" max="14" width="0" style="0" hidden="1" customWidth="1"/>
    <col min="15" max="15" width="1.7109375" style="0" customWidth="1"/>
    <col min="16" max="246" width="11.57421875" style="0" customWidth="1"/>
    <col min="247" max="16384" width="12.57421875" style="0" customWidth="1"/>
  </cols>
  <sheetData>
    <row r="1" spans="1:256" s="2" customFormat="1" ht="29.25" customHeight="1">
      <c r="A1" s="37"/>
      <c r="B1" s="3"/>
      <c r="C1" s="3"/>
      <c r="D1" s="3"/>
      <c r="E1" s="3"/>
      <c r="F1" s="3"/>
      <c r="G1" s="38" t="s">
        <v>184</v>
      </c>
      <c r="H1" s="38"/>
      <c r="I1" s="38"/>
      <c r="J1" s="38"/>
      <c r="K1" s="38"/>
      <c r="L1" s="39"/>
      <c r="M1" s="39"/>
      <c r="N1" s="39"/>
      <c r="O1" s="39"/>
      <c r="P1"/>
      <c r="Q1"/>
      <c r="R1"/>
      <c r="S1"/>
      <c r="T1"/>
      <c r="U1"/>
      <c r="V1"/>
      <c r="W1"/>
      <c r="X1"/>
      <c r="Y1"/>
      <c r="Z1"/>
      <c r="IN1"/>
      <c r="IO1"/>
      <c r="IP1"/>
      <c r="IQ1"/>
      <c r="IR1"/>
      <c r="IS1"/>
      <c r="IT1"/>
      <c r="IU1"/>
      <c r="IV1"/>
    </row>
    <row r="2" spans="1:256" s="2" customFormat="1" ht="18.75" customHeight="1">
      <c r="A2" s="37"/>
      <c r="B2" s="40" t="s">
        <v>161</v>
      </c>
      <c r="C2" s="41"/>
      <c r="D2" s="181">
        <f>KrycíList!D6</f>
        <v>0</v>
      </c>
      <c r="E2" s="181"/>
      <c r="F2" s="181"/>
      <c r="G2" s="42" t="str">
        <f>KrycíList!C4</f>
        <v>rekonstrukce hlavních rozvodů vody bytového domu Albrechtická 2252/37 Krnov</v>
      </c>
      <c r="H2" s="43"/>
      <c r="I2" s="43"/>
      <c r="J2" s="43"/>
      <c r="K2" s="43"/>
      <c r="L2" s="44"/>
      <c r="M2" s="44"/>
      <c r="N2" s="44"/>
      <c r="O2" s="44" t="s">
        <v>1</v>
      </c>
      <c r="P2"/>
      <c r="Q2"/>
      <c r="R2"/>
      <c r="S2"/>
      <c r="T2"/>
      <c r="U2"/>
      <c r="V2"/>
      <c r="W2"/>
      <c r="X2"/>
      <c r="Y2"/>
      <c r="Z2"/>
      <c r="IN2"/>
      <c r="IO2"/>
      <c r="IP2"/>
      <c r="IQ2"/>
      <c r="IR2"/>
      <c r="IS2"/>
      <c r="IT2"/>
      <c r="IU2"/>
      <c r="IV2"/>
    </row>
    <row r="3" spans="1:256" s="2" customFormat="1" ht="14.25" customHeight="1">
      <c r="A3" s="37"/>
      <c r="B3" s="3"/>
      <c r="C3" s="3"/>
      <c r="D3" s="182">
        <f>KrycíList!C5</f>
        <v>0</v>
      </c>
      <c r="E3" s="182"/>
      <c r="F3" s="182"/>
      <c r="G3" s="45">
        <f>KrycíList!F5</f>
        <v>0</v>
      </c>
      <c r="H3" s="46">
        <f>KrycíList!D5</f>
        <v>0</v>
      </c>
      <c r="I3" s="46"/>
      <c r="J3" s="41"/>
      <c r="K3" s="47"/>
      <c r="L3" s="48"/>
      <c r="M3" s="48"/>
      <c r="N3" s="48"/>
      <c r="O3" s="49" t="s">
        <v>1</v>
      </c>
      <c r="P3"/>
      <c r="Q3"/>
      <c r="R3"/>
      <c r="S3"/>
      <c r="T3"/>
      <c r="U3"/>
      <c r="V3"/>
      <c r="W3"/>
      <c r="X3"/>
      <c r="Y3"/>
      <c r="Z3"/>
      <c r="IN3"/>
      <c r="IO3"/>
      <c r="IP3"/>
      <c r="IQ3"/>
      <c r="IR3"/>
      <c r="IS3"/>
      <c r="IT3"/>
      <c r="IU3"/>
      <c r="IV3"/>
    </row>
    <row r="4" spans="1:256" s="2" customFormat="1" ht="11.25" customHeight="1">
      <c r="A4" s="37"/>
      <c r="B4" s="50"/>
      <c r="C4" s="50"/>
      <c r="D4" s="51"/>
      <c r="E4" s="51"/>
      <c r="F4" s="51"/>
      <c r="G4" s="52">
        <f>KrycíList!H4</f>
        <v>0</v>
      </c>
      <c r="H4" s="51"/>
      <c r="I4" s="51"/>
      <c r="J4" s="53"/>
      <c r="K4" s="54"/>
      <c r="L4" s="55"/>
      <c r="M4" s="55"/>
      <c r="N4" s="55"/>
      <c r="O4" s="37" t="s">
        <v>1</v>
      </c>
      <c r="P4"/>
      <c r="Q4"/>
      <c r="R4"/>
      <c r="S4"/>
      <c r="T4"/>
      <c r="U4"/>
      <c r="V4"/>
      <c r="W4"/>
      <c r="X4"/>
      <c r="Y4"/>
      <c r="Z4"/>
      <c r="IN4"/>
      <c r="IO4"/>
      <c r="IP4"/>
      <c r="IQ4"/>
      <c r="IR4"/>
      <c r="IS4"/>
      <c r="IT4"/>
      <c r="IU4"/>
      <c r="IV4"/>
    </row>
    <row r="5" spans="1:245" s="61" customFormat="1" ht="21.75" customHeight="1">
      <c r="A5" s="37"/>
      <c r="B5" s="56" t="s">
        <v>89</v>
      </c>
      <c r="C5" s="56" t="s">
        <v>78</v>
      </c>
      <c r="D5" s="57" t="s">
        <v>56</v>
      </c>
      <c r="E5" s="56" t="s">
        <v>15</v>
      </c>
      <c r="F5" s="56" t="s">
        <v>205</v>
      </c>
      <c r="G5" s="56" t="s">
        <v>212</v>
      </c>
      <c r="H5" s="56" t="s">
        <v>86</v>
      </c>
      <c r="I5" s="56" t="s">
        <v>97</v>
      </c>
      <c r="J5" s="56" t="s">
        <v>179</v>
      </c>
      <c r="K5" s="58" t="s">
        <v>45</v>
      </c>
      <c r="L5" s="59" t="s">
        <v>195</v>
      </c>
      <c r="M5" s="59" t="s">
        <v>87</v>
      </c>
      <c r="N5" s="59" t="s">
        <v>88</v>
      </c>
      <c r="O5" s="60" t="s">
        <v>1</v>
      </c>
      <c r="IB5"/>
      <c r="IC5"/>
      <c r="ID5"/>
      <c r="IE5"/>
      <c r="IF5"/>
      <c r="IG5"/>
      <c r="IH5"/>
      <c r="II5"/>
      <c r="IJ5"/>
      <c r="IK5"/>
    </row>
    <row r="6" spans="1:15" ht="15" customHeight="1">
      <c r="A6" s="37"/>
      <c r="B6" s="62"/>
      <c r="C6" s="63"/>
      <c r="D6" s="64"/>
      <c r="E6" s="63"/>
      <c r="F6" s="65"/>
      <c r="G6" s="66"/>
      <c r="H6" s="67">
        <f aca="true" t="shared" si="0" ref="H6:N6">SUMIF($D8:$D17,"B",H8:H17)</f>
        <v>0</v>
      </c>
      <c r="I6" s="67">
        <f t="shared" si="0"/>
        <v>1857.24</v>
      </c>
      <c r="J6" s="67">
        <f t="shared" si="0"/>
        <v>765481.8966389534</v>
      </c>
      <c r="K6" s="67">
        <f t="shared" si="0"/>
        <v>0</v>
      </c>
      <c r="L6" s="67">
        <f t="shared" si="0"/>
        <v>0</v>
      </c>
      <c r="M6" s="68">
        <f t="shared" si="0"/>
        <v>10.070787054401864</v>
      </c>
      <c r="N6" s="68">
        <f t="shared" si="0"/>
        <v>7.8958189999999995</v>
      </c>
      <c r="O6" s="37" t="s">
        <v>1</v>
      </c>
    </row>
    <row r="7" spans="1:15" ht="7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5" customHeight="1">
      <c r="A8" s="37"/>
      <c r="B8" s="69" t="s">
        <v>21</v>
      </c>
      <c r="C8" s="70"/>
      <c r="D8" s="69" t="s">
        <v>8</v>
      </c>
      <c r="E8" s="70"/>
      <c r="F8" s="71"/>
      <c r="G8" s="72" t="s">
        <v>246</v>
      </c>
      <c r="H8" s="73"/>
      <c r="I8" s="74">
        <v>1857.24</v>
      </c>
      <c r="J8" s="74">
        <v>765481.8966389534</v>
      </c>
      <c r="K8" s="74"/>
      <c r="L8" s="74"/>
      <c r="M8" s="68">
        <v>10.070787054401864</v>
      </c>
      <c r="N8" s="68">
        <v>7.8958189999999995</v>
      </c>
      <c r="O8" s="37"/>
    </row>
    <row r="9" spans="1:15" ht="13.5" customHeight="1">
      <c r="A9" s="37"/>
      <c r="B9" s="37"/>
      <c r="C9" s="75" t="s">
        <v>22</v>
      </c>
      <c r="D9" s="76" t="s">
        <v>9</v>
      </c>
      <c r="E9" s="77"/>
      <c r="F9" s="77" t="s">
        <v>44</v>
      </c>
      <c r="G9" s="78" t="s">
        <v>230</v>
      </c>
      <c r="H9" s="79"/>
      <c r="I9" s="80"/>
      <c r="J9" s="80">
        <v>15203.84</v>
      </c>
      <c r="K9" s="80"/>
      <c r="L9" s="80"/>
      <c r="M9" s="81">
        <v>2.483632500000016</v>
      </c>
      <c r="N9" s="81"/>
      <c r="O9" s="37"/>
    </row>
    <row r="10" spans="2:15" ht="13.5" customHeight="1">
      <c r="B10" s="37"/>
      <c r="C10" s="75" t="s">
        <v>23</v>
      </c>
      <c r="D10" s="76" t="s">
        <v>9</v>
      </c>
      <c r="E10" s="77"/>
      <c r="F10" s="77" t="s">
        <v>44</v>
      </c>
      <c r="G10" s="78" t="s">
        <v>237</v>
      </c>
      <c r="H10" s="79"/>
      <c r="I10" s="80"/>
      <c r="J10" s="80">
        <v>17327.76</v>
      </c>
      <c r="K10" s="80"/>
      <c r="L10" s="80"/>
      <c r="M10" s="81">
        <v>0.008058000000001224</v>
      </c>
      <c r="N10" s="81"/>
      <c r="O10" s="37"/>
    </row>
    <row r="11" spans="2:15" ht="13.5" customHeight="1">
      <c r="B11" s="37"/>
      <c r="C11" s="75" t="s">
        <v>24</v>
      </c>
      <c r="D11" s="76" t="s">
        <v>9</v>
      </c>
      <c r="E11" s="77"/>
      <c r="F11" s="77" t="s">
        <v>44</v>
      </c>
      <c r="G11" s="78" t="s">
        <v>218</v>
      </c>
      <c r="H11" s="79"/>
      <c r="I11" s="80"/>
      <c r="J11" s="80">
        <v>25871.5099236</v>
      </c>
      <c r="K11" s="80"/>
      <c r="L11" s="80"/>
      <c r="M11" s="81">
        <v>0.06510036000000237</v>
      </c>
      <c r="N11" s="81">
        <v>6.086399999999999</v>
      </c>
      <c r="O11" s="37"/>
    </row>
    <row r="12" spans="2:15" ht="13.5" customHeight="1">
      <c r="B12" s="37"/>
      <c r="C12" s="75" t="s">
        <v>25</v>
      </c>
      <c r="D12" s="76" t="s">
        <v>9</v>
      </c>
      <c r="E12" s="77"/>
      <c r="F12" s="77" t="s">
        <v>44</v>
      </c>
      <c r="G12" s="78" t="s">
        <v>177</v>
      </c>
      <c r="H12" s="79"/>
      <c r="I12" s="80"/>
      <c r="J12" s="80">
        <v>7099.904873353314</v>
      </c>
      <c r="K12" s="80"/>
      <c r="L12" s="80"/>
      <c r="M12" s="81"/>
      <c r="N12" s="81"/>
      <c r="O12" s="37"/>
    </row>
    <row r="13" spans="2:15" ht="13.5" customHeight="1">
      <c r="B13" s="37"/>
      <c r="C13" s="75" t="s">
        <v>39</v>
      </c>
      <c r="D13" s="76" t="s">
        <v>9</v>
      </c>
      <c r="E13" s="77"/>
      <c r="F13" s="77" t="s">
        <v>48</v>
      </c>
      <c r="G13" s="78" t="s">
        <v>194</v>
      </c>
      <c r="H13" s="79"/>
      <c r="I13" s="80"/>
      <c r="J13" s="80">
        <v>548177.017734</v>
      </c>
      <c r="K13" s="80"/>
      <c r="L13" s="80"/>
      <c r="M13" s="81">
        <v>5.725203144401815</v>
      </c>
      <c r="N13" s="81">
        <v>1.078619</v>
      </c>
      <c r="O13" s="37"/>
    </row>
    <row r="14" spans="2:15" ht="13.5" customHeight="1">
      <c r="B14" s="37"/>
      <c r="C14" s="75" t="s">
        <v>40</v>
      </c>
      <c r="D14" s="76" t="s">
        <v>9</v>
      </c>
      <c r="E14" s="77"/>
      <c r="F14" s="77" t="s">
        <v>48</v>
      </c>
      <c r="G14" s="78" t="s">
        <v>185</v>
      </c>
      <c r="H14" s="79"/>
      <c r="I14" s="80"/>
      <c r="J14" s="80">
        <v>126322.29792</v>
      </c>
      <c r="K14" s="80"/>
      <c r="L14" s="80"/>
      <c r="M14" s="81">
        <v>1.4861570000000002</v>
      </c>
      <c r="N14" s="81">
        <v>0.46199999999999997</v>
      </c>
      <c r="O14" s="37"/>
    </row>
    <row r="15" spans="2:15" ht="13.5" customHeight="1">
      <c r="B15" s="37"/>
      <c r="C15" s="75" t="s">
        <v>41</v>
      </c>
      <c r="D15" s="76" t="s">
        <v>9</v>
      </c>
      <c r="E15" s="77"/>
      <c r="F15" s="77" t="s">
        <v>48</v>
      </c>
      <c r="G15" s="78" t="s">
        <v>198</v>
      </c>
      <c r="H15" s="79"/>
      <c r="I15" s="80">
        <v>1857.24</v>
      </c>
      <c r="J15" s="80">
        <v>16039.456187999998</v>
      </c>
      <c r="K15" s="80"/>
      <c r="L15" s="80"/>
      <c r="M15" s="81">
        <v>0.21218400000002155</v>
      </c>
      <c r="N15" s="81">
        <v>0.26880000000000004</v>
      </c>
      <c r="O15" s="37"/>
    </row>
    <row r="16" spans="2:15" ht="13.5" customHeight="1">
      <c r="B16" s="37"/>
      <c r="C16" s="75" t="s">
        <v>42</v>
      </c>
      <c r="D16" s="76" t="s">
        <v>9</v>
      </c>
      <c r="E16" s="77"/>
      <c r="F16" s="77" t="s">
        <v>48</v>
      </c>
      <c r="G16" s="78" t="s">
        <v>80</v>
      </c>
      <c r="H16" s="79"/>
      <c r="I16" s="80"/>
      <c r="J16" s="80">
        <v>9440.11</v>
      </c>
      <c r="K16" s="80"/>
      <c r="L16" s="80"/>
      <c r="M16" s="81">
        <v>0.09045205000000935</v>
      </c>
      <c r="N16" s="81"/>
      <c r="O16" s="37"/>
    </row>
    <row r="17" spans="1:15" ht="7.5" customHeight="1">
      <c r="A17" s="37" t="s">
        <v>1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</sheetData>
  <mergeCells count="2">
    <mergeCell ref="D2:F2"/>
    <mergeCell ref="D3:F3"/>
  </mergeCells>
  <printOptions/>
  <pageMargins left="0.7875" right="0.7875" top="0.6590277777777778" bottom="0.4618055555555556" header="0.39375" footer="0.19652777777777777"/>
  <pageSetup horizontalDpi="300" verticalDpi="300" orientation="portrait" paperSize="9" scale="65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212"/>
  <sheetViews>
    <sheetView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2" sqref="B2"/>
    </sheetView>
  </sheetViews>
  <sheetFormatPr defaultColWidth="9.140625" defaultRowHeight="12.75" outlineLevelRow="3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82" customWidth="1"/>
    <col min="10" max="10" width="11.7109375" style="2" customWidth="1"/>
    <col min="11" max="11" width="15.421875" style="2" customWidth="1"/>
    <col min="12" max="15" width="0" style="83" hidden="1" customWidth="1"/>
    <col min="16" max="16" width="0" style="84" hidden="1" customWidth="1"/>
    <col min="17" max="19" width="0" style="2" hidden="1" customWidth="1"/>
    <col min="20" max="21" width="0" style="85" hidden="1" customWidth="1"/>
    <col min="22" max="22" width="1.57421875" style="2" customWidth="1"/>
    <col min="23" max="243" width="11.57421875" style="2" customWidth="1"/>
    <col min="244" max="254" width="11.57421875" style="0" customWidth="1"/>
    <col min="255" max="16384" width="12.57421875" style="0" customWidth="1"/>
  </cols>
  <sheetData>
    <row r="1" spans="1:253" s="36" customFormat="1" ht="12.75" customHeight="1" hidden="1">
      <c r="A1" s="86" t="s">
        <v>51</v>
      </c>
      <c r="B1" s="87" t="s">
        <v>89</v>
      </c>
      <c r="C1" s="87" t="s">
        <v>78</v>
      </c>
      <c r="D1" s="87" t="s">
        <v>56</v>
      </c>
      <c r="E1" s="87" t="s">
        <v>162</v>
      </c>
      <c r="F1" s="87" t="s">
        <v>205</v>
      </c>
      <c r="G1" s="87" t="s">
        <v>77</v>
      </c>
      <c r="H1" s="87" t="s">
        <v>216</v>
      </c>
      <c r="I1" s="87" t="s">
        <v>19</v>
      </c>
      <c r="J1" s="87" t="s">
        <v>206</v>
      </c>
      <c r="K1" s="87" t="s">
        <v>173</v>
      </c>
      <c r="L1" s="88" t="s">
        <v>97</v>
      </c>
      <c r="M1" s="88" t="s">
        <v>179</v>
      </c>
      <c r="N1" s="88" t="s">
        <v>45</v>
      </c>
      <c r="O1" s="88" t="s">
        <v>195</v>
      </c>
      <c r="P1" s="89" t="s">
        <v>191</v>
      </c>
      <c r="Q1" s="87" t="s">
        <v>192</v>
      </c>
      <c r="R1" s="87" t="s">
        <v>174</v>
      </c>
      <c r="S1" s="87" t="s">
        <v>57</v>
      </c>
      <c r="T1" s="87" t="s">
        <v>62</v>
      </c>
      <c r="U1" s="87" t="s">
        <v>215</v>
      </c>
      <c r="IJ1"/>
      <c r="IK1"/>
      <c r="IL1"/>
      <c r="IM1"/>
      <c r="IN1"/>
      <c r="IO1"/>
      <c r="IP1"/>
      <c r="IQ1"/>
      <c r="IR1"/>
      <c r="IS1"/>
    </row>
    <row r="2" spans="1:22" ht="29.25" customHeight="1">
      <c r="A2" s="90"/>
      <c r="B2" s="3"/>
      <c r="C2" s="3"/>
      <c r="D2" s="3"/>
      <c r="E2" s="3"/>
      <c r="F2" s="3"/>
      <c r="G2" s="38" t="s">
        <v>228</v>
      </c>
      <c r="H2" s="38"/>
      <c r="I2" s="38"/>
      <c r="J2" s="38"/>
      <c r="K2" s="38"/>
      <c r="L2" s="39"/>
      <c r="M2" s="39"/>
      <c r="N2" s="39"/>
      <c r="O2" s="39"/>
      <c r="P2" s="39"/>
      <c r="Q2" s="39"/>
      <c r="R2" s="39"/>
      <c r="S2" s="39"/>
      <c r="T2" s="91"/>
      <c r="U2" s="91"/>
      <c r="V2" s="3"/>
    </row>
    <row r="3" spans="1:22" ht="18.75" customHeight="1">
      <c r="A3" s="3"/>
      <c r="B3" s="40" t="s">
        <v>161</v>
      </c>
      <c r="C3" s="41"/>
      <c r="D3" s="181">
        <f>KrycíList!D6</f>
        <v>0</v>
      </c>
      <c r="E3" s="181"/>
      <c r="F3" s="181"/>
      <c r="G3" s="183" t="str">
        <f>KrycíList!C4</f>
        <v>rekonstrukce hlavních rozvodů vody bytového domu Albrechtická 2252/37 Krnov</v>
      </c>
      <c r="H3" s="183"/>
      <c r="I3" s="183"/>
      <c r="J3" s="183"/>
      <c r="K3" s="183"/>
      <c r="L3" s="44"/>
      <c r="M3" s="44"/>
      <c r="N3" s="44"/>
      <c r="O3" s="37"/>
      <c r="P3" s="37"/>
      <c r="Q3" s="37"/>
      <c r="R3" s="37"/>
      <c r="S3" s="37"/>
      <c r="T3" s="37"/>
      <c r="U3" s="37"/>
      <c r="V3" s="41"/>
    </row>
    <row r="4" spans="1:22" ht="14.25" customHeight="1">
      <c r="A4" s="3"/>
      <c r="B4" s="3"/>
      <c r="C4" s="3"/>
      <c r="D4" s="182">
        <f>KrycíList!C5</f>
        <v>0</v>
      </c>
      <c r="E4" s="182"/>
      <c r="F4" s="182"/>
      <c r="G4" s="45">
        <f>KrycíList!F5</f>
        <v>0</v>
      </c>
      <c r="H4" s="184">
        <f>KrycíList!D5</f>
        <v>0</v>
      </c>
      <c r="I4" s="184"/>
      <c r="J4" s="41"/>
      <c r="K4" s="47"/>
      <c r="L4" s="48"/>
      <c r="M4" s="48"/>
      <c r="N4" s="48"/>
      <c r="O4" s="48"/>
      <c r="P4" s="48"/>
      <c r="Q4" s="48"/>
      <c r="R4" s="48"/>
      <c r="S4" s="48"/>
      <c r="T4" s="92"/>
      <c r="U4" s="92"/>
      <c r="V4" s="3"/>
    </row>
    <row r="5" spans="1:22" ht="11.25" customHeight="1">
      <c r="A5" s="3"/>
      <c r="B5" s="50"/>
      <c r="C5" s="50"/>
      <c r="D5" s="51"/>
      <c r="E5" s="51"/>
      <c r="F5" s="51"/>
      <c r="G5" s="93">
        <f>KrycíList!H4</f>
        <v>0</v>
      </c>
      <c r="H5" s="51"/>
      <c r="I5" s="51"/>
      <c r="J5" s="53"/>
      <c r="K5" s="54"/>
      <c r="L5" s="55"/>
      <c r="M5" s="55"/>
      <c r="N5" s="55"/>
      <c r="O5" s="55"/>
      <c r="P5" s="55"/>
      <c r="Q5" s="55"/>
      <c r="R5" s="55"/>
      <c r="S5" s="55"/>
      <c r="T5" s="55"/>
      <c r="U5" s="55"/>
      <c r="V5" s="3" t="s">
        <v>1</v>
      </c>
    </row>
    <row r="6" spans="1:253" s="61" customFormat="1" ht="21.75" customHeight="1">
      <c r="A6" s="60"/>
      <c r="B6" s="56" t="s">
        <v>89</v>
      </c>
      <c r="C6" s="56" t="s">
        <v>78</v>
      </c>
      <c r="D6" s="57" t="s">
        <v>56</v>
      </c>
      <c r="E6" s="56" t="s">
        <v>15</v>
      </c>
      <c r="F6" s="56" t="s">
        <v>205</v>
      </c>
      <c r="G6" s="56" t="s">
        <v>212</v>
      </c>
      <c r="H6" s="56" t="s">
        <v>211</v>
      </c>
      <c r="I6" s="56" t="s">
        <v>19</v>
      </c>
      <c r="J6" s="56" t="s">
        <v>79</v>
      </c>
      <c r="K6" s="58" t="s">
        <v>172</v>
      </c>
      <c r="L6" s="59" t="s">
        <v>97</v>
      </c>
      <c r="M6" s="59" t="s">
        <v>179</v>
      </c>
      <c r="N6" s="59" t="s">
        <v>45</v>
      </c>
      <c r="O6" s="59" t="s">
        <v>195</v>
      </c>
      <c r="P6" s="59" t="s">
        <v>158</v>
      </c>
      <c r="Q6" s="59" t="s">
        <v>159</v>
      </c>
      <c r="R6" s="59" t="s">
        <v>99</v>
      </c>
      <c r="S6" s="59" t="s">
        <v>98</v>
      </c>
      <c r="T6" s="59" t="s">
        <v>62</v>
      </c>
      <c r="U6" s="59" t="s">
        <v>215</v>
      </c>
      <c r="V6" s="60"/>
      <c r="IJ6"/>
      <c r="IK6"/>
      <c r="IL6"/>
      <c r="IM6"/>
      <c r="IN6"/>
      <c r="IO6"/>
      <c r="IP6"/>
      <c r="IQ6"/>
      <c r="IR6"/>
      <c r="IS6"/>
    </row>
    <row r="7" spans="1:22" ht="14.25" customHeight="1">
      <c r="A7" s="3"/>
      <c r="B7" s="94"/>
      <c r="C7" s="94"/>
      <c r="D7" s="95">
        <f>KrycíList!C8</f>
        <v>0</v>
      </c>
      <c r="E7" s="95"/>
      <c r="F7" s="95"/>
      <c r="G7" s="96"/>
      <c r="H7" s="95"/>
      <c r="I7" s="95"/>
      <c r="J7" s="97"/>
      <c r="K7" s="98">
        <f aca="true" t="shared" si="0" ref="K7:S7">SUMIF($D9:$D214,"B",K9:K214)</f>
        <v>0</v>
      </c>
      <c r="L7" s="99">
        <f t="shared" si="0"/>
        <v>0</v>
      </c>
      <c r="M7" s="99">
        <f t="shared" si="0"/>
        <v>0</v>
      </c>
      <c r="N7" s="99">
        <f t="shared" si="0"/>
        <v>0</v>
      </c>
      <c r="O7" s="99">
        <f t="shared" si="0"/>
        <v>0</v>
      </c>
      <c r="P7" s="100">
        <f t="shared" si="0"/>
        <v>10.070787054401865</v>
      </c>
      <c r="Q7" s="100">
        <f t="shared" si="0"/>
        <v>7.895818999999999</v>
      </c>
      <c r="R7" s="100">
        <f t="shared" si="0"/>
        <v>1431.6858606822377</v>
      </c>
      <c r="S7" s="99">
        <f t="shared" si="0"/>
        <v>161752.09914540485</v>
      </c>
      <c r="T7" s="101">
        <f>ROUNDUP(SUMIF($D9:$D214,"B",T9:T214),1)</f>
        <v>0</v>
      </c>
      <c r="U7" s="101">
        <f>ROUNDUP(K7+T7,1)</f>
        <v>0</v>
      </c>
      <c r="V7" s="3"/>
    </row>
    <row r="8" spans="1:22" ht="8.25" customHeight="1">
      <c r="A8" s="3"/>
      <c r="B8" s="3"/>
      <c r="C8" s="3"/>
      <c r="D8" s="3"/>
      <c r="E8" s="3"/>
      <c r="F8" s="3"/>
      <c r="G8" s="3"/>
      <c r="H8" s="3"/>
      <c r="I8" s="102"/>
      <c r="J8" s="3"/>
      <c r="K8" s="3"/>
      <c r="L8" s="39"/>
      <c r="M8" s="39"/>
      <c r="N8" s="39"/>
      <c r="O8" s="39"/>
      <c r="P8" s="39"/>
      <c r="Q8" s="39"/>
      <c r="R8" s="39"/>
      <c r="S8" s="39"/>
      <c r="T8" s="91"/>
      <c r="U8" s="91"/>
      <c r="V8" s="3"/>
    </row>
    <row r="9" spans="1:22" ht="15">
      <c r="A9" s="3"/>
      <c r="B9" s="103" t="s">
        <v>21</v>
      </c>
      <c r="C9" s="70"/>
      <c r="D9" s="69" t="s">
        <v>8</v>
      </c>
      <c r="E9" s="70"/>
      <c r="F9" s="71"/>
      <c r="G9" s="72" t="s">
        <v>246</v>
      </c>
      <c r="H9" s="70"/>
      <c r="I9" s="69"/>
      <c r="J9" s="70"/>
      <c r="K9" s="67">
        <f aca="true" t="shared" si="1" ref="K9:T9">SUMIF($D10:$D212,"O",K10:K212)</f>
        <v>0</v>
      </c>
      <c r="L9" s="74">
        <f t="shared" si="1"/>
        <v>0</v>
      </c>
      <c r="M9" s="74">
        <f t="shared" si="1"/>
        <v>0</v>
      </c>
      <c r="N9" s="74">
        <f t="shared" si="1"/>
        <v>0</v>
      </c>
      <c r="O9" s="74">
        <f t="shared" si="1"/>
        <v>0</v>
      </c>
      <c r="P9" s="68">
        <f t="shared" si="1"/>
        <v>10.070787054401865</v>
      </c>
      <c r="Q9" s="68">
        <f t="shared" si="1"/>
        <v>7.895818999999999</v>
      </c>
      <c r="R9" s="68">
        <f t="shared" si="1"/>
        <v>1431.6858606822377</v>
      </c>
      <c r="S9" s="74">
        <f t="shared" si="1"/>
        <v>161752.09914540485</v>
      </c>
      <c r="T9" s="104">
        <f t="shared" si="1"/>
        <v>0</v>
      </c>
      <c r="U9" s="104">
        <f>K9+T9</f>
        <v>0</v>
      </c>
      <c r="V9" s="105"/>
    </row>
    <row r="10" spans="1:22" ht="12.75" outlineLevel="1">
      <c r="A10" s="3"/>
      <c r="B10" s="106"/>
      <c r="C10" s="75" t="s">
        <v>22</v>
      </c>
      <c r="D10" s="76" t="s">
        <v>9</v>
      </c>
      <c r="E10" s="77"/>
      <c r="F10" s="77" t="s">
        <v>44</v>
      </c>
      <c r="G10" s="78" t="s">
        <v>230</v>
      </c>
      <c r="H10" s="77"/>
      <c r="I10" s="76"/>
      <c r="J10" s="77"/>
      <c r="K10" s="107">
        <f>SUBTOTAL(9,K11:K18)</f>
        <v>0</v>
      </c>
      <c r="L10" s="80">
        <f>SUBTOTAL(9,L11:L18)</f>
        <v>0</v>
      </c>
      <c r="M10" s="80">
        <f>SUBTOTAL(9,M11:M18)</f>
        <v>0</v>
      </c>
      <c r="N10" s="80">
        <f>SUBTOTAL(9,N11:N18)</f>
        <v>0</v>
      </c>
      <c r="O10" s="80">
        <f>SUBTOTAL(9,O11:O18)</f>
        <v>0</v>
      </c>
      <c r="P10" s="81">
        <f>SUMPRODUCT(P11:P18,$H11:$H18)</f>
        <v>2.483632500000016</v>
      </c>
      <c r="Q10" s="81">
        <f>SUMPRODUCT(Q11:Q18,$H11:$H18)</f>
        <v>0</v>
      </c>
      <c r="R10" s="81">
        <f>SUMPRODUCT(R11:R18,$H11:$H18)</f>
        <v>22.329099999992195</v>
      </c>
      <c r="S10" s="80">
        <f>SUMPRODUCT(S11:S18,$H11:$H18)</f>
        <v>2222.3370899992324</v>
      </c>
      <c r="T10" s="108">
        <f>SUMPRODUCT(T11:T18,$K11:$K18)/100</f>
        <v>0</v>
      </c>
      <c r="U10" s="108">
        <f>K10+T10</f>
        <v>0</v>
      </c>
      <c r="V10" s="105"/>
    </row>
    <row r="11" spans="1:22" ht="12.75" outlineLevel="2">
      <c r="A11" s="3"/>
      <c r="B11" s="109"/>
      <c r="C11" s="110"/>
      <c r="D11" s="111"/>
      <c r="E11" s="112" t="s">
        <v>234</v>
      </c>
      <c r="F11" s="113"/>
      <c r="G11" s="114"/>
      <c r="H11" s="113"/>
      <c r="I11" s="111"/>
      <c r="J11" s="113"/>
      <c r="K11" s="115"/>
      <c r="L11" s="116"/>
      <c r="M11" s="116"/>
      <c r="N11" s="116"/>
      <c r="O11" s="116"/>
      <c r="P11" s="117"/>
      <c r="Q11" s="117"/>
      <c r="R11" s="117"/>
      <c r="S11" s="117"/>
      <c r="T11" s="118"/>
      <c r="U11" s="118"/>
      <c r="V11" s="105"/>
    </row>
    <row r="12" spans="1:22" ht="12.75" outlineLevel="2">
      <c r="A12" s="3"/>
      <c r="B12" s="105"/>
      <c r="C12" s="105"/>
      <c r="D12" s="119" t="s">
        <v>10</v>
      </c>
      <c r="E12" s="120">
        <v>1</v>
      </c>
      <c r="F12" s="121" t="s">
        <v>111</v>
      </c>
      <c r="G12" s="122" t="s">
        <v>255</v>
      </c>
      <c r="H12" s="123">
        <v>14.49</v>
      </c>
      <c r="I12" s="124" t="s">
        <v>20</v>
      </c>
      <c r="J12" s="125"/>
      <c r="K12" s="126">
        <f>H12*J12</f>
        <v>0</v>
      </c>
      <c r="L12" s="127">
        <f>IF(D12="S",K12,"")</f>
      </c>
      <c r="M12" s="128">
        <f>IF(OR(D12="P",D12="U"),K12,"")</f>
        <v>0</v>
      </c>
      <c r="N12" s="128">
        <f>IF(D12="H",K12,"")</f>
      </c>
      <c r="O12" s="128">
        <f>IF(D12="V",K12,"")</f>
      </c>
      <c r="P12" s="129">
        <v>0.06221</v>
      </c>
      <c r="Q12" s="129">
        <v>0</v>
      </c>
      <c r="R12" s="129">
        <v>0</v>
      </c>
      <c r="S12" s="125">
        <v>0</v>
      </c>
      <c r="T12" s="130">
        <v>15</v>
      </c>
      <c r="U12" s="131">
        <f>K12*(T12+100)/100</f>
        <v>0</v>
      </c>
      <c r="V12" s="132"/>
    </row>
    <row r="13" spans="1:253" s="36" customFormat="1" ht="10.5" customHeight="1" outlineLevel="3">
      <c r="A13" s="35"/>
      <c r="B13" s="133"/>
      <c r="C13" s="133"/>
      <c r="D13" s="133"/>
      <c r="E13" s="133"/>
      <c r="F13" s="133"/>
      <c r="G13" s="133" t="s">
        <v>239</v>
      </c>
      <c r="H13" s="134">
        <v>0</v>
      </c>
      <c r="I13" s="135"/>
      <c r="J13" s="133"/>
      <c r="K13" s="133"/>
      <c r="L13" s="136"/>
      <c r="M13" s="136"/>
      <c r="N13" s="136"/>
      <c r="O13" s="136"/>
      <c r="P13" s="136"/>
      <c r="Q13" s="136"/>
      <c r="R13" s="136"/>
      <c r="S13" s="136"/>
      <c r="T13" s="137"/>
      <c r="U13" s="137"/>
      <c r="V13" s="133"/>
      <c r="IJ13"/>
      <c r="IK13"/>
      <c r="IL13"/>
      <c r="IM13"/>
      <c r="IN13"/>
      <c r="IO13"/>
      <c r="IP13"/>
      <c r="IQ13"/>
      <c r="IR13"/>
      <c r="IS13"/>
    </row>
    <row r="14" spans="1:22" s="36" customFormat="1" ht="10.5" customHeight="1" outlineLevel="3">
      <c r="A14" s="35"/>
      <c r="B14" s="133"/>
      <c r="C14" s="133"/>
      <c r="D14" s="133"/>
      <c r="E14" s="133"/>
      <c r="F14" s="133"/>
      <c r="G14" s="133" t="s">
        <v>141</v>
      </c>
      <c r="H14" s="134">
        <v>14.49</v>
      </c>
      <c r="I14" s="135"/>
      <c r="J14" s="133"/>
      <c r="K14" s="133"/>
      <c r="L14" s="136"/>
      <c r="M14" s="136"/>
      <c r="N14" s="136"/>
      <c r="O14" s="136"/>
      <c r="P14" s="136"/>
      <c r="Q14" s="136"/>
      <c r="R14" s="136"/>
      <c r="S14" s="136"/>
      <c r="T14" s="137"/>
      <c r="U14" s="137"/>
      <c r="V14" s="133"/>
    </row>
    <row r="15" spans="1:22" ht="12.75" outlineLevel="2">
      <c r="A15" s="3"/>
      <c r="B15" s="105"/>
      <c r="C15" s="105"/>
      <c r="D15" s="119" t="s">
        <v>10</v>
      </c>
      <c r="E15" s="120">
        <v>2</v>
      </c>
      <c r="F15" s="121" t="s">
        <v>110</v>
      </c>
      <c r="G15" s="122" t="s">
        <v>253</v>
      </c>
      <c r="H15" s="123">
        <v>14.49</v>
      </c>
      <c r="I15" s="124" t="s">
        <v>20</v>
      </c>
      <c r="J15" s="125"/>
      <c r="K15" s="126">
        <f>H15*J15</f>
        <v>0</v>
      </c>
      <c r="L15" s="127">
        <f>IF(D15="S",K15,"")</f>
      </c>
      <c r="M15" s="128">
        <f>IF(OR(D15="P",D15="U"),K15,"")</f>
        <v>0</v>
      </c>
      <c r="N15" s="128">
        <f>IF(D15="H",K15,"")</f>
      </c>
      <c r="O15" s="128">
        <f>IF(D15="V",K15,"")</f>
      </c>
      <c r="P15" s="129">
        <v>0.10704</v>
      </c>
      <c r="Q15" s="129">
        <v>0</v>
      </c>
      <c r="R15" s="129">
        <v>0.5899999999999181</v>
      </c>
      <c r="S15" s="125">
        <v>53.06099999999285</v>
      </c>
      <c r="T15" s="130">
        <v>15</v>
      </c>
      <c r="U15" s="131">
        <f>K15*(T15+100)/100</f>
        <v>0</v>
      </c>
      <c r="V15" s="132"/>
    </row>
    <row r="16" spans="1:22" ht="25.5" outlineLevel="2">
      <c r="A16" s="3"/>
      <c r="B16" s="105"/>
      <c r="C16" s="105"/>
      <c r="D16" s="119" t="s">
        <v>10</v>
      </c>
      <c r="E16" s="120">
        <v>3</v>
      </c>
      <c r="F16" s="121" t="s">
        <v>112</v>
      </c>
      <c r="G16" s="122" t="s">
        <v>277</v>
      </c>
      <c r="H16" s="123">
        <v>52</v>
      </c>
      <c r="I16" s="124" t="s">
        <v>50</v>
      </c>
      <c r="J16" s="125"/>
      <c r="K16" s="126">
        <f>H16*J16</f>
        <v>0</v>
      </c>
      <c r="L16" s="127">
        <f>IF(D16="S",K16,"")</f>
      </c>
      <c r="M16" s="128">
        <f>IF(OR(D16="P",D16="U"),K16,"")</f>
        <v>0</v>
      </c>
      <c r="N16" s="128">
        <f>IF(D16="H",K16,"")</f>
      </c>
      <c r="O16" s="128">
        <f>IF(D16="V",K16,"")</f>
      </c>
      <c r="P16" s="129">
        <v>0.0006000000000003069</v>
      </c>
      <c r="Q16" s="129">
        <v>0</v>
      </c>
      <c r="R16" s="129">
        <v>0.26499999999987267</v>
      </c>
      <c r="S16" s="125">
        <v>27.95159999998723</v>
      </c>
      <c r="T16" s="130">
        <v>15</v>
      </c>
      <c r="U16" s="131">
        <f>K16*(T16+100)/100</f>
        <v>0</v>
      </c>
      <c r="V16" s="132"/>
    </row>
    <row r="17" spans="1:22" s="36" customFormat="1" ht="10.5" customHeight="1" outlineLevel="3">
      <c r="A17" s="35"/>
      <c r="B17" s="133"/>
      <c r="C17" s="133"/>
      <c r="D17" s="133"/>
      <c r="E17" s="133"/>
      <c r="F17" s="133"/>
      <c r="G17" s="133" t="s">
        <v>240</v>
      </c>
      <c r="H17" s="134">
        <v>0</v>
      </c>
      <c r="I17" s="135"/>
      <c r="J17" s="133"/>
      <c r="K17" s="133"/>
      <c r="L17" s="136"/>
      <c r="M17" s="136"/>
      <c r="N17" s="136"/>
      <c r="O17" s="136"/>
      <c r="P17" s="136"/>
      <c r="Q17" s="136"/>
      <c r="R17" s="136"/>
      <c r="S17" s="136"/>
      <c r="T17" s="137"/>
      <c r="U17" s="137"/>
      <c r="V17" s="133"/>
    </row>
    <row r="18" spans="1:22" s="36" customFormat="1" ht="10.5" customHeight="1" outlineLevel="3">
      <c r="A18" s="35"/>
      <c r="B18" s="133"/>
      <c r="C18" s="133"/>
      <c r="D18" s="133"/>
      <c r="E18" s="133"/>
      <c r="F18" s="133"/>
      <c r="G18" s="133" t="s">
        <v>71</v>
      </c>
      <c r="H18" s="134">
        <v>52</v>
      </c>
      <c r="I18" s="135"/>
      <c r="J18" s="133"/>
      <c r="K18" s="133"/>
      <c r="L18" s="136"/>
      <c r="M18" s="136"/>
      <c r="N18" s="136"/>
      <c r="O18" s="136"/>
      <c r="P18" s="136"/>
      <c r="Q18" s="136"/>
      <c r="R18" s="136"/>
      <c r="S18" s="136"/>
      <c r="T18" s="137"/>
      <c r="U18" s="137"/>
      <c r="V18" s="133"/>
    </row>
    <row r="19" spans="1:22" ht="12.75" outlineLevel="1">
      <c r="A19" s="3"/>
      <c r="B19" s="106"/>
      <c r="C19" s="75" t="s">
        <v>23</v>
      </c>
      <c r="D19" s="76" t="s">
        <v>9</v>
      </c>
      <c r="E19" s="77"/>
      <c r="F19" s="77" t="s">
        <v>44</v>
      </c>
      <c r="G19" s="78" t="s">
        <v>237</v>
      </c>
      <c r="H19" s="77"/>
      <c r="I19" s="76"/>
      <c r="J19" s="77"/>
      <c r="K19" s="107">
        <f>SUBTOTAL(9,K20:K30)</f>
        <v>0</v>
      </c>
      <c r="L19" s="80">
        <f>SUBTOTAL(9,L20:L30)</f>
        <v>0</v>
      </c>
      <c r="M19" s="80">
        <f>SUBTOTAL(9,M20:M30)</f>
        <v>0</v>
      </c>
      <c r="N19" s="80">
        <f>SUBTOTAL(9,N20:N30)</f>
        <v>0</v>
      </c>
      <c r="O19" s="80">
        <f>SUBTOTAL(9,O20:O30)</f>
        <v>0</v>
      </c>
      <c r="P19" s="81">
        <f>SUMPRODUCT(P20:P30,$H20:$H30)</f>
        <v>0.008058000000001224</v>
      </c>
      <c r="Q19" s="81">
        <f>SUMPRODUCT(Q20:Q30,$H20:$H30)</f>
        <v>0</v>
      </c>
      <c r="R19" s="81">
        <f>SUMPRODUCT(R20:R30,$H20:$H30)</f>
        <v>76.53599999996231</v>
      </c>
      <c r="S19" s="80">
        <f>SUMPRODUCT(S20:S30,$H20:$H30)</f>
        <v>7250.198399996362</v>
      </c>
      <c r="T19" s="108">
        <f>SUMPRODUCT(T20:T30,$K20:$K30)/100</f>
        <v>0</v>
      </c>
      <c r="U19" s="108">
        <f>K19+T19</f>
        <v>0</v>
      </c>
      <c r="V19" s="105"/>
    </row>
    <row r="20" spans="1:22" ht="12.75" outlineLevel="2">
      <c r="A20" s="3"/>
      <c r="B20" s="109"/>
      <c r="C20" s="110"/>
      <c r="D20" s="111"/>
      <c r="E20" s="112" t="s">
        <v>234</v>
      </c>
      <c r="F20" s="113"/>
      <c r="G20" s="114"/>
      <c r="H20" s="113"/>
      <c r="I20" s="111"/>
      <c r="J20" s="113"/>
      <c r="K20" s="115"/>
      <c r="L20" s="116"/>
      <c r="M20" s="116"/>
      <c r="N20" s="116"/>
      <c r="O20" s="116"/>
      <c r="P20" s="117"/>
      <c r="Q20" s="117"/>
      <c r="R20" s="117"/>
      <c r="S20" s="117"/>
      <c r="T20" s="118"/>
      <c r="U20" s="118"/>
      <c r="V20" s="105"/>
    </row>
    <row r="21" spans="1:22" ht="12.75" outlineLevel="2">
      <c r="A21" s="3"/>
      <c r="B21" s="105"/>
      <c r="C21" s="105"/>
      <c r="D21" s="119" t="s">
        <v>10</v>
      </c>
      <c r="E21" s="120">
        <v>1</v>
      </c>
      <c r="F21" s="121" t="s">
        <v>139</v>
      </c>
      <c r="G21" s="122" t="s">
        <v>276</v>
      </c>
      <c r="H21" s="123">
        <v>204</v>
      </c>
      <c r="I21" s="124" t="s">
        <v>20</v>
      </c>
      <c r="J21" s="125"/>
      <c r="K21" s="126">
        <f>H21*J21</f>
        <v>0</v>
      </c>
      <c r="L21" s="127">
        <f>IF(D21="S",K21,"")</f>
      </c>
      <c r="M21" s="128">
        <f>IF(OR(D21="P",D21="U"),K21,"")</f>
        <v>0</v>
      </c>
      <c r="N21" s="128">
        <f>IF(D21="H",K21,"")</f>
      </c>
      <c r="O21" s="128">
        <f>IF(D21="V",K21,"")</f>
      </c>
      <c r="P21" s="129">
        <v>3.9500000000006E-05</v>
      </c>
      <c r="Q21" s="129">
        <v>0</v>
      </c>
      <c r="R21" s="129">
        <v>0.35399999999981446</v>
      </c>
      <c r="S21" s="125">
        <v>34.125599999982114</v>
      </c>
      <c r="T21" s="130">
        <v>15</v>
      </c>
      <c r="U21" s="131">
        <f>K21*(T21+100)/100</f>
        <v>0</v>
      </c>
      <c r="V21" s="132"/>
    </row>
    <row r="22" spans="1:22" s="36" customFormat="1" ht="10.5" customHeight="1" outlineLevel="3">
      <c r="A22" s="35"/>
      <c r="B22" s="133"/>
      <c r="C22" s="133"/>
      <c r="D22" s="133"/>
      <c r="E22" s="133"/>
      <c r="F22" s="133"/>
      <c r="G22" s="133" t="s">
        <v>180</v>
      </c>
      <c r="H22" s="134">
        <v>94.5</v>
      </c>
      <c r="I22" s="135"/>
      <c r="J22" s="133"/>
      <c r="K22" s="133"/>
      <c r="L22" s="136"/>
      <c r="M22" s="136"/>
      <c r="N22" s="136"/>
      <c r="O22" s="136"/>
      <c r="P22" s="136"/>
      <c r="Q22" s="136"/>
      <c r="R22" s="136"/>
      <c r="S22" s="136"/>
      <c r="T22" s="137"/>
      <c r="U22" s="137"/>
      <c r="V22" s="133"/>
    </row>
    <row r="23" spans="1:22" s="36" customFormat="1" ht="10.5" customHeight="1" outlineLevel="3">
      <c r="A23" s="35"/>
      <c r="B23" s="133"/>
      <c r="C23" s="133"/>
      <c r="D23" s="133"/>
      <c r="E23" s="133"/>
      <c r="F23" s="133"/>
      <c r="G23" s="133" t="s">
        <v>169</v>
      </c>
      <c r="H23" s="134">
        <v>85.5</v>
      </c>
      <c r="I23" s="135"/>
      <c r="J23" s="133"/>
      <c r="K23" s="133"/>
      <c r="L23" s="136"/>
      <c r="M23" s="136"/>
      <c r="N23" s="136"/>
      <c r="O23" s="136"/>
      <c r="P23" s="136"/>
      <c r="Q23" s="136"/>
      <c r="R23" s="136"/>
      <c r="S23" s="136"/>
      <c r="T23" s="137"/>
      <c r="U23" s="137"/>
      <c r="V23" s="133"/>
    </row>
    <row r="24" spans="1:22" s="36" customFormat="1" ht="10.5" customHeight="1" outlineLevel="3">
      <c r="A24" s="35"/>
      <c r="B24" s="133"/>
      <c r="C24" s="133"/>
      <c r="D24" s="133"/>
      <c r="E24" s="133"/>
      <c r="F24" s="133"/>
      <c r="G24" s="133" t="s">
        <v>92</v>
      </c>
      <c r="H24" s="134">
        <v>24</v>
      </c>
      <c r="I24" s="135"/>
      <c r="J24" s="133"/>
      <c r="K24" s="133"/>
      <c r="L24" s="136"/>
      <c r="M24" s="136"/>
      <c r="N24" s="136"/>
      <c r="O24" s="136"/>
      <c r="P24" s="136"/>
      <c r="Q24" s="136"/>
      <c r="R24" s="136"/>
      <c r="S24" s="136"/>
      <c r="T24" s="137"/>
      <c r="U24" s="137"/>
      <c r="V24" s="133"/>
    </row>
    <row r="25" spans="1:22" ht="25.5" outlineLevel="2">
      <c r="A25" s="3"/>
      <c r="B25" s="105"/>
      <c r="C25" s="105"/>
      <c r="D25" s="119" t="s">
        <v>10</v>
      </c>
      <c r="E25" s="120">
        <v>2</v>
      </c>
      <c r="F25" s="121" t="s">
        <v>140</v>
      </c>
      <c r="G25" s="122" t="s">
        <v>278</v>
      </c>
      <c r="H25" s="123">
        <v>288</v>
      </c>
      <c r="I25" s="124" t="s">
        <v>20</v>
      </c>
      <c r="J25" s="125"/>
      <c r="K25" s="126">
        <f>H25*J25</f>
        <v>0</v>
      </c>
      <c r="L25" s="127">
        <f>IF(D25="S",K25,"")</f>
      </c>
      <c r="M25" s="128">
        <f>IF(OR(D25="P",D25="U"),K25,"")</f>
        <v>0</v>
      </c>
      <c r="N25" s="128">
        <f>IF(D25="H",K25,"")</f>
      </c>
      <c r="O25" s="128">
        <f>IF(D25="V",K25,"")</f>
      </c>
      <c r="P25" s="129">
        <v>0</v>
      </c>
      <c r="Q25" s="129">
        <v>0</v>
      </c>
      <c r="R25" s="129">
        <v>0.015000000000000568</v>
      </c>
      <c r="S25" s="125">
        <v>1.002000000000038</v>
      </c>
      <c r="T25" s="130">
        <v>15</v>
      </c>
      <c r="U25" s="131">
        <f>K25*(T25+100)/100</f>
        <v>0</v>
      </c>
      <c r="V25" s="132"/>
    </row>
    <row r="26" spans="1:22" s="36" customFormat="1" ht="10.5" customHeight="1" outlineLevel="3">
      <c r="A26" s="35"/>
      <c r="B26" s="133"/>
      <c r="C26" s="133"/>
      <c r="D26" s="133"/>
      <c r="E26" s="133"/>
      <c r="F26" s="133"/>
      <c r="G26" s="133" t="s">
        <v>181</v>
      </c>
      <c r="H26" s="134">
        <v>126</v>
      </c>
      <c r="I26" s="135"/>
      <c r="J26" s="133"/>
      <c r="K26" s="133"/>
      <c r="L26" s="136"/>
      <c r="M26" s="136"/>
      <c r="N26" s="136"/>
      <c r="O26" s="136"/>
      <c r="P26" s="136"/>
      <c r="Q26" s="136"/>
      <c r="R26" s="136"/>
      <c r="S26" s="136"/>
      <c r="T26" s="137"/>
      <c r="U26" s="137"/>
      <c r="V26" s="133"/>
    </row>
    <row r="27" spans="1:22" s="36" customFormat="1" ht="10.5" customHeight="1" outlineLevel="3">
      <c r="A27" s="35"/>
      <c r="B27" s="133"/>
      <c r="C27" s="133"/>
      <c r="D27" s="133"/>
      <c r="E27" s="133"/>
      <c r="F27" s="133"/>
      <c r="G27" s="133" t="s">
        <v>170</v>
      </c>
      <c r="H27" s="134">
        <v>114</v>
      </c>
      <c r="I27" s="135"/>
      <c r="J27" s="133"/>
      <c r="K27" s="133"/>
      <c r="L27" s="136"/>
      <c r="M27" s="136"/>
      <c r="N27" s="136"/>
      <c r="O27" s="136"/>
      <c r="P27" s="136"/>
      <c r="Q27" s="136"/>
      <c r="R27" s="136"/>
      <c r="S27" s="136"/>
      <c r="T27" s="137"/>
      <c r="U27" s="137"/>
      <c r="V27" s="133"/>
    </row>
    <row r="28" spans="1:22" s="36" customFormat="1" ht="10.5" customHeight="1" outlineLevel="3">
      <c r="A28" s="35"/>
      <c r="B28" s="133"/>
      <c r="C28" s="133"/>
      <c r="D28" s="133"/>
      <c r="E28" s="133"/>
      <c r="F28" s="133"/>
      <c r="G28" s="133" t="s">
        <v>84</v>
      </c>
      <c r="H28" s="134">
        <v>48</v>
      </c>
      <c r="I28" s="135"/>
      <c r="J28" s="133"/>
      <c r="K28" s="133"/>
      <c r="L28" s="136"/>
      <c r="M28" s="136"/>
      <c r="N28" s="136"/>
      <c r="O28" s="136"/>
      <c r="P28" s="136"/>
      <c r="Q28" s="136"/>
      <c r="R28" s="136"/>
      <c r="S28" s="136"/>
      <c r="T28" s="137"/>
      <c r="U28" s="137"/>
      <c r="V28" s="133"/>
    </row>
    <row r="29" spans="1:22" s="36" customFormat="1" ht="10.5" customHeight="1" outlineLevel="3">
      <c r="A29" s="35"/>
      <c r="B29" s="133"/>
      <c r="C29" s="133"/>
      <c r="D29" s="133"/>
      <c r="E29" s="133"/>
      <c r="F29" s="133"/>
      <c r="G29" s="133"/>
      <c r="H29" s="134"/>
      <c r="I29" s="135"/>
      <c r="J29" s="133"/>
      <c r="K29" s="133"/>
      <c r="L29" s="136"/>
      <c r="M29" s="136"/>
      <c r="N29" s="136"/>
      <c r="O29" s="136"/>
      <c r="P29" s="136"/>
      <c r="Q29" s="136"/>
      <c r="R29" s="136"/>
      <c r="S29" s="136"/>
      <c r="T29" s="137"/>
      <c r="U29" s="137"/>
      <c r="V29" s="133"/>
    </row>
    <row r="30" spans="1:22" s="36" customFormat="1" ht="10.5" customHeight="1" outlineLevel="3">
      <c r="A30" s="35"/>
      <c r="B30" s="133"/>
      <c r="C30" s="133"/>
      <c r="D30" s="133"/>
      <c r="E30" s="133"/>
      <c r="F30" s="133"/>
      <c r="G30" s="133"/>
      <c r="H30" s="134"/>
      <c r="I30" s="135"/>
      <c r="J30" s="133"/>
      <c r="K30" s="133"/>
      <c r="L30" s="136"/>
      <c r="M30" s="136"/>
      <c r="N30" s="136"/>
      <c r="O30" s="136"/>
      <c r="P30" s="136"/>
      <c r="Q30" s="136"/>
      <c r="R30" s="136"/>
      <c r="S30" s="136"/>
      <c r="T30" s="137"/>
      <c r="U30" s="137"/>
      <c r="V30" s="133"/>
    </row>
    <row r="31" spans="1:22" ht="12.75" outlineLevel="1">
      <c r="A31" s="3"/>
      <c r="B31" s="106"/>
      <c r="C31" s="75" t="s">
        <v>24</v>
      </c>
      <c r="D31" s="76" t="s">
        <v>9</v>
      </c>
      <c r="E31" s="77"/>
      <c r="F31" s="77" t="s">
        <v>44</v>
      </c>
      <c r="G31" s="78" t="s">
        <v>218</v>
      </c>
      <c r="H31" s="77"/>
      <c r="I31" s="76"/>
      <c r="J31" s="77"/>
      <c r="K31" s="107">
        <f>SUBTOTAL(9,K32:K47)</f>
        <v>0</v>
      </c>
      <c r="L31" s="80">
        <f>SUBTOTAL(9,L32:L47)</f>
        <v>0</v>
      </c>
      <c r="M31" s="80">
        <f>SUBTOTAL(9,M32:M47)</f>
        <v>0</v>
      </c>
      <c r="N31" s="80">
        <f>SUBTOTAL(9,N32:N47)</f>
        <v>0</v>
      </c>
      <c r="O31" s="80">
        <f>SUBTOTAL(9,O32:O47)</f>
        <v>0</v>
      </c>
      <c r="P31" s="81">
        <f>SUMPRODUCT(P32:P47,$H32:$H47)</f>
        <v>0.06510036000000236</v>
      </c>
      <c r="Q31" s="81">
        <f>SUMPRODUCT(Q32:Q47,$H32:$H47)</f>
        <v>6.086399999999999</v>
      </c>
      <c r="R31" s="81">
        <f>SUMPRODUCT(R32:R47,$H32:$H47)</f>
        <v>50.729855915005906</v>
      </c>
      <c r="S31" s="80">
        <f>SUMPRODUCT(S32:S47,$H32:$H47)</f>
        <v>4890.358110206569</v>
      </c>
      <c r="T31" s="108">
        <f>SUMPRODUCT(T32:T47,$K32:$K47)/100</f>
        <v>0</v>
      </c>
      <c r="U31" s="108">
        <f>K31+T31</f>
        <v>0</v>
      </c>
      <c r="V31" s="105"/>
    </row>
    <row r="32" spans="1:22" ht="12.75" outlineLevel="2">
      <c r="A32" s="3"/>
      <c r="B32" s="109"/>
      <c r="C32" s="110"/>
      <c r="D32" s="111"/>
      <c r="E32" s="112" t="s">
        <v>234</v>
      </c>
      <c r="F32" s="113"/>
      <c r="G32" s="114"/>
      <c r="H32" s="113"/>
      <c r="I32" s="111"/>
      <c r="J32" s="113"/>
      <c r="K32" s="115"/>
      <c r="L32" s="116"/>
      <c r="M32" s="116"/>
      <c r="N32" s="116"/>
      <c r="O32" s="116"/>
      <c r="P32" s="117"/>
      <c r="Q32" s="117"/>
      <c r="R32" s="117"/>
      <c r="S32" s="117"/>
      <c r="T32" s="118"/>
      <c r="U32" s="118"/>
      <c r="V32" s="105"/>
    </row>
    <row r="33" spans="1:22" ht="12.75" outlineLevel="2">
      <c r="A33" s="3"/>
      <c r="B33" s="105"/>
      <c r="C33" s="105"/>
      <c r="D33" s="119" t="s">
        <v>10</v>
      </c>
      <c r="E33" s="120">
        <v>1</v>
      </c>
      <c r="F33" s="121" t="s">
        <v>146</v>
      </c>
      <c r="G33" s="122" t="s">
        <v>274</v>
      </c>
      <c r="H33" s="123">
        <v>8.4</v>
      </c>
      <c r="I33" s="124" t="s">
        <v>20</v>
      </c>
      <c r="J33" s="125"/>
      <c r="K33" s="126">
        <f>H33*J33</f>
        <v>0</v>
      </c>
      <c r="L33" s="127">
        <f>IF(D33="S",K33,"")</f>
      </c>
      <c r="M33" s="128">
        <f>IF(OR(D33="P",D33="U"),K33,"")</f>
        <v>0</v>
      </c>
      <c r="N33" s="128">
        <f>IF(D33="H",K33,"")</f>
      </c>
      <c r="O33" s="128">
        <f>IF(D33="V",K33,"")</f>
      </c>
      <c r="P33" s="129">
        <v>0</v>
      </c>
      <c r="Q33" s="129">
        <v>0.068</v>
      </c>
      <c r="R33" s="129">
        <v>0.4800000000000182</v>
      </c>
      <c r="S33" s="125">
        <v>46.272000000001746</v>
      </c>
      <c r="T33" s="130">
        <v>15</v>
      </c>
      <c r="U33" s="131">
        <f>K33*(T33+100)/100</f>
        <v>0</v>
      </c>
      <c r="V33" s="132"/>
    </row>
    <row r="34" spans="1:22" s="36" customFormat="1" ht="10.5" customHeight="1" outlineLevel="3">
      <c r="A34" s="35"/>
      <c r="B34" s="133"/>
      <c r="C34" s="133"/>
      <c r="D34" s="133"/>
      <c r="E34" s="133"/>
      <c r="F34" s="133"/>
      <c r="G34" s="133" t="s">
        <v>103</v>
      </c>
      <c r="H34" s="134">
        <v>8.4</v>
      </c>
      <c r="I34" s="135"/>
      <c r="J34" s="133"/>
      <c r="K34" s="133"/>
      <c r="L34" s="136"/>
      <c r="M34" s="136"/>
      <c r="N34" s="136"/>
      <c r="O34" s="136"/>
      <c r="P34" s="136"/>
      <c r="Q34" s="136"/>
      <c r="R34" s="136"/>
      <c r="S34" s="136"/>
      <c r="T34" s="137"/>
      <c r="U34" s="137"/>
      <c r="V34" s="133"/>
    </row>
    <row r="35" spans="1:22" ht="12.75" outlineLevel="2">
      <c r="A35" s="3"/>
      <c r="B35" s="105"/>
      <c r="C35" s="105"/>
      <c r="D35" s="119" t="s">
        <v>10</v>
      </c>
      <c r="E35" s="120">
        <v>2</v>
      </c>
      <c r="F35" s="121" t="s">
        <v>145</v>
      </c>
      <c r="G35" s="122" t="s">
        <v>262</v>
      </c>
      <c r="H35" s="123">
        <v>96.6</v>
      </c>
      <c r="I35" s="124" t="s">
        <v>13</v>
      </c>
      <c r="J35" s="125"/>
      <c r="K35" s="126">
        <f>H35*J35</f>
        <v>0</v>
      </c>
      <c r="L35" s="127">
        <f>IF(D35="S",K35,"")</f>
      </c>
      <c r="M35" s="128">
        <f>IF(OR(D35="P",D35="U"),K35,"")</f>
        <v>0</v>
      </c>
      <c r="N35" s="128">
        <f>IF(D35="H",K35,"")</f>
      </c>
      <c r="O35" s="128">
        <f>IF(D35="V",K35,"")</f>
      </c>
      <c r="P35" s="129">
        <v>0.0004999999999999999</v>
      </c>
      <c r="Q35" s="129">
        <v>0.026999999999999996</v>
      </c>
      <c r="R35" s="129">
        <v>0</v>
      </c>
      <c r="S35" s="125">
        <v>0</v>
      </c>
      <c r="T35" s="130">
        <v>15</v>
      </c>
      <c r="U35" s="131">
        <f>K35*(T35+100)/100</f>
        <v>0</v>
      </c>
      <c r="V35" s="132"/>
    </row>
    <row r="36" spans="1:22" s="36" customFormat="1" ht="10.5" customHeight="1" outlineLevel="3">
      <c r="A36" s="35"/>
      <c r="B36" s="133"/>
      <c r="C36" s="133"/>
      <c r="D36" s="133"/>
      <c r="E36" s="133"/>
      <c r="F36" s="133"/>
      <c r="G36" s="133" t="s">
        <v>85</v>
      </c>
      <c r="H36" s="134">
        <v>96.6</v>
      </c>
      <c r="I36" s="135"/>
      <c r="J36" s="133"/>
      <c r="K36" s="133"/>
      <c r="L36" s="136"/>
      <c r="M36" s="136"/>
      <c r="N36" s="136"/>
      <c r="O36" s="136"/>
      <c r="P36" s="136"/>
      <c r="Q36" s="136"/>
      <c r="R36" s="136"/>
      <c r="S36" s="136"/>
      <c r="T36" s="137"/>
      <c r="U36" s="137"/>
      <c r="V36" s="133"/>
    </row>
    <row r="37" spans="1:22" ht="25.5" outlineLevel="2">
      <c r="A37" s="3"/>
      <c r="B37" s="105"/>
      <c r="C37" s="105"/>
      <c r="D37" s="119" t="s">
        <v>10</v>
      </c>
      <c r="E37" s="120">
        <v>3</v>
      </c>
      <c r="F37" s="121" t="s">
        <v>142</v>
      </c>
      <c r="G37" s="122" t="s">
        <v>281</v>
      </c>
      <c r="H37" s="123">
        <v>5</v>
      </c>
      <c r="I37" s="124" t="s">
        <v>50</v>
      </c>
      <c r="J37" s="125"/>
      <c r="K37" s="126">
        <f>H37*J37</f>
        <v>0</v>
      </c>
      <c r="L37" s="127">
        <f>IF(D37="S",K37,"")</f>
      </c>
      <c r="M37" s="128">
        <f>IF(OR(D37="P",D37="U"),K37,"")</f>
        <v>0</v>
      </c>
      <c r="N37" s="128">
        <f>IF(D37="H",K37,"")</f>
      </c>
      <c r="O37" s="128">
        <f>IF(D37="V",K37,"")</f>
      </c>
      <c r="P37" s="129">
        <v>0.001366032000000399</v>
      </c>
      <c r="Q37" s="129">
        <v>0.074</v>
      </c>
      <c r="R37" s="129">
        <v>0.7960000000002765</v>
      </c>
      <c r="S37" s="125">
        <v>76.73440000002665</v>
      </c>
      <c r="T37" s="130">
        <v>15</v>
      </c>
      <c r="U37" s="131">
        <f>K37*(T37+100)/100</f>
        <v>0</v>
      </c>
      <c r="V37" s="132"/>
    </row>
    <row r="38" spans="1:22" ht="12.75" outlineLevel="2">
      <c r="A38" s="3"/>
      <c r="B38" s="105"/>
      <c r="C38" s="105"/>
      <c r="D38" s="119" t="s">
        <v>10</v>
      </c>
      <c r="E38" s="120">
        <v>4</v>
      </c>
      <c r="F38" s="121" t="s">
        <v>143</v>
      </c>
      <c r="G38" s="122" t="s">
        <v>273</v>
      </c>
      <c r="H38" s="123">
        <v>29</v>
      </c>
      <c r="I38" s="124" t="s">
        <v>50</v>
      </c>
      <c r="J38" s="125"/>
      <c r="K38" s="126">
        <f>H38*J38</f>
        <v>0</v>
      </c>
      <c r="L38" s="127">
        <f>IF(D38="S",K38,"")</f>
      </c>
      <c r="M38" s="128">
        <f>IF(OR(D38="P",D38="U"),K38,"")</f>
        <v>0</v>
      </c>
      <c r="N38" s="128">
        <f>IF(D38="H",K38,"")</f>
      </c>
      <c r="O38" s="128">
        <f>IF(D38="V",K38,"")</f>
      </c>
      <c r="P38" s="129">
        <v>0.00034380000000001296</v>
      </c>
      <c r="Q38" s="129">
        <v>0.028</v>
      </c>
      <c r="R38" s="129">
        <v>0.25</v>
      </c>
      <c r="S38" s="125">
        <v>24.1</v>
      </c>
      <c r="T38" s="130">
        <v>15</v>
      </c>
      <c r="U38" s="131">
        <f>K38*(T38+100)/100</f>
        <v>0</v>
      </c>
      <c r="V38" s="132"/>
    </row>
    <row r="39" spans="1:22" s="36" customFormat="1" ht="10.5" customHeight="1" outlineLevel="3">
      <c r="A39" s="35"/>
      <c r="B39" s="133"/>
      <c r="C39" s="133"/>
      <c r="D39" s="133"/>
      <c r="E39" s="133"/>
      <c r="F39" s="133"/>
      <c r="G39" s="133" t="s">
        <v>6</v>
      </c>
      <c r="H39" s="134">
        <v>5</v>
      </c>
      <c r="I39" s="135"/>
      <c r="J39" s="133"/>
      <c r="K39" s="133"/>
      <c r="L39" s="136"/>
      <c r="M39" s="136"/>
      <c r="N39" s="136"/>
      <c r="O39" s="136"/>
      <c r="P39" s="136"/>
      <c r="Q39" s="136"/>
      <c r="R39" s="136"/>
      <c r="S39" s="136"/>
      <c r="T39" s="137"/>
      <c r="U39" s="137"/>
      <c r="V39" s="133"/>
    </row>
    <row r="40" spans="1:22" s="36" customFormat="1" ht="10.5" customHeight="1" outlineLevel="3">
      <c r="A40" s="35"/>
      <c r="B40" s="133"/>
      <c r="C40" s="133"/>
      <c r="D40" s="133"/>
      <c r="E40" s="133"/>
      <c r="F40" s="133"/>
      <c r="G40" s="133" t="s">
        <v>43</v>
      </c>
      <c r="H40" s="134">
        <v>24</v>
      </c>
      <c r="I40" s="135"/>
      <c r="J40" s="133"/>
      <c r="K40" s="133"/>
      <c r="L40" s="136"/>
      <c r="M40" s="136"/>
      <c r="N40" s="136"/>
      <c r="O40" s="136"/>
      <c r="P40" s="136"/>
      <c r="Q40" s="136"/>
      <c r="R40" s="136"/>
      <c r="S40" s="136"/>
      <c r="T40" s="137"/>
      <c r="U40" s="137"/>
      <c r="V40" s="133"/>
    </row>
    <row r="41" spans="1:22" ht="25.5" outlineLevel="2">
      <c r="A41" s="3"/>
      <c r="B41" s="105"/>
      <c r="C41" s="105"/>
      <c r="D41" s="119" t="s">
        <v>10</v>
      </c>
      <c r="E41" s="120">
        <v>5</v>
      </c>
      <c r="F41" s="121" t="s">
        <v>144</v>
      </c>
      <c r="G41" s="122" t="s">
        <v>279</v>
      </c>
      <c r="H41" s="123">
        <v>23</v>
      </c>
      <c r="I41" s="124" t="s">
        <v>50</v>
      </c>
      <c r="J41" s="125"/>
      <c r="K41" s="126">
        <f aca="true" t="shared" si="2" ref="K41:K47">H41*J41</f>
        <v>0</v>
      </c>
      <c r="L41" s="127">
        <f aca="true" t="shared" si="3" ref="L41:L47">IF(D41="S",K41,"")</f>
      </c>
      <c r="M41" s="128">
        <f aca="true" t="shared" si="4" ref="M41:M47">IF(OR(D41="P",D41="U"),K41,"")</f>
        <v>0</v>
      </c>
      <c r="N41" s="128">
        <f aca="true" t="shared" si="5" ref="N41:N47">IF(D41="H",K41,"")</f>
      </c>
      <c r="O41" s="128">
        <f aca="true" t="shared" si="6" ref="O41:O47">IF(D41="V",K41,"")</f>
      </c>
      <c r="P41" s="129">
        <v>0</v>
      </c>
      <c r="Q41" s="129">
        <v>0.075</v>
      </c>
      <c r="R41" s="129">
        <v>0.5860000000002401</v>
      </c>
      <c r="S41" s="125">
        <v>56.49040000002315</v>
      </c>
      <c r="T41" s="130">
        <v>15</v>
      </c>
      <c r="U41" s="131">
        <f aca="true" t="shared" si="7" ref="U41:U47">K41*(T41+100)/100</f>
        <v>0</v>
      </c>
      <c r="V41" s="132"/>
    </row>
    <row r="42" spans="1:22" ht="12.75" outlineLevel="2">
      <c r="A42" s="3"/>
      <c r="B42" s="105"/>
      <c r="C42" s="105"/>
      <c r="D42" s="119" t="s">
        <v>12</v>
      </c>
      <c r="E42" s="120">
        <v>6</v>
      </c>
      <c r="F42" s="121" t="s">
        <v>150</v>
      </c>
      <c r="G42" s="122" t="s">
        <v>275</v>
      </c>
      <c r="H42" s="123">
        <v>7.8958189999999995</v>
      </c>
      <c r="I42" s="124" t="s">
        <v>14</v>
      </c>
      <c r="J42" s="125"/>
      <c r="K42" s="126">
        <f t="shared" si="2"/>
        <v>0</v>
      </c>
      <c r="L42" s="127">
        <f t="shared" si="3"/>
      </c>
      <c r="M42" s="128">
        <f t="shared" si="4"/>
        <v>0</v>
      </c>
      <c r="N42" s="128">
        <f t="shared" si="5"/>
      </c>
      <c r="O42" s="128">
        <f t="shared" si="6"/>
      </c>
      <c r="P42" s="129">
        <v>0</v>
      </c>
      <c r="Q42" s="129">
        <v>0</v>
      </c>
      <c r="R42" s="129">
        <v>0.9420000000000073</v>
      </c>
      <c r="S42" s="125">
        <v>90.8088000000007</v>
      </c>
      <c r="T42" s="130">
        <v>15</v>
      </c>
      <c r="U42" s="131">
        <f t="shared" si="7"/>
        <v>0</v>
      </c>
      <c r="V42" s="132"/>
    </row>
    <row r="43" spans="1:22" ht="25.5" outlineLevel="2">
      <c r="A43" s="3"/>
      <c r="B43" s="105"/>
      <c r="C43" s="105"/>
      <c r="D43" s="119" t="s">
        <v>12</v>
      </c>
      <c r="E43" s="120">
        <v>7</v>
      </c>
      <c r="F43" s="121" t="s">
        <v>151</v>
      </c>
      <c r="G43" s="122" t="s">
        <v>282</v>
      </c>
      <c r="H43" s="123">
        <v>31.583275999999998</v>
      </c>
      <c r="I43" s="124" t="s">
        <v>14</v>
      </c>
      <c r="J43" s="125"/>
      <c r="K43" s="126">
        <f t="shared" si="2"/>
        <v>0</v>
      </c>
      <c r="L43" s="127">
        <f t="shared" si="3"/>
      </c>
      <c r="M43" s="128">
        <f t="shared" si="4"/>
        <v>0</v>
      </c>
      <c r="N43" s="128">
        <f t="shared" si="5"/>
      </c>
      <c r="O43" s="128">
        <f t="shared" si="6"/>
      </c>
      <c r="P43" s="129">
        <v>0</v>
      </c>
      <c r="Q43" s="129">
        <v>0</v>
      </c>
      <c r="R43" s="129">
        <v>0.10500000000001818</v>
      </c>
      <c r="S43" s="125">
        <v>10.122000000001753</v>
      </c>
      <c r="T43" s="130">
        <v>15</v>
      </c>
      <c r="U43" s="131">
        <f t="shared" si="7"/>
        <v>0</v>
      </c>
      <c r="V43" s="132"/>
    </row>
    <row r="44" spans="1:22" ht="12.75" outlineLevel="2">
      <c r="A44" s="3"/>
      <c r="B44" s="105"/>
      <c r="C44" s="105"/>
      <c r="D44" s="119" t="s">
        <v>12</v>
      </c>
      <c r="E44" s="120">
        <v>8</v>
      </c>
      <c r="F44" s="121" t="s">
        <v>147</v>
      </c>
      <c r="G44" s="122" t="s">
        <v>260</v>
      </c>
      <c r="H44" s="123">
        <v>7.8958189999999995</v>
      </c>
      <c r="I44" s="124" t="s">
        <v>14</v>
      </c>
      <c r="J44" s="125"/>
      <c r="K44" s="126">
        <f t="shared" si="2"/>
        <v>0</v>
      </c>
      <c r="L44" s="127">
        <f t="shared" si="3"/>
      </c>
      <c r="M44" s="128">
        <f t="shared" si="4"/>
        <v>0</v>
      </c>
      <c r="N44" s="128">
        <f t="shared" si="5"/>
      </c>
      <c r="O44" s="128">
        <f t="shared" si="6"/>
      </c>
      <c r="P44" s="129">
        <v>0</v>
      </c>
      <c r="Q44" s="129">
        <v>0</v>
      </c>
      <c r="R44" s="129">
        <v>0.9329999999999927</v>
      </c>
      <c r="S44" s="125">
        <v>89.9411999999993</v>
      </c>
      <c r="T44" s="130">
        <v>15</v>
      </c>
      <c r="U44" s="131">
        <f t="shared" si="7"/>
        <v>0</v>
      </c>
      <c r="V44" s="132"/>
    </row>
    <row r="45" spans="1:22" ht="12.75" outlineLevel="2">
      <c r="A45" s="3"/>
      <c r="B45" s="105"/>
      <c r="C45" s="105"/>
      <c r="D45" s="119" t="s">
        <v>12</v>
      </c>
      <c r="E45" s="120">
        <v>9</v>
      </c>
      <c r="F45" s="121" t="s">
        <v>148</v>
      </c>
      <c r="G45" s="122" t="s">
        <v>232</v>
      </c>
      <c r="H45" s="123">
        <v>7.8958189999999995</v>
      </c>
      <c r="I45" s="124" t="s">
        <v>14</v>
      </c>
      <c r="J45" s="125"/>
      <c r="K45" s="126">
        <f t="shared" si="2"/>
        <v>0</v>
      </c>
      <c r="L45" s="127">
        <f t="shared" si="3"/>
      </c>
      <c r="M45" s="128">
        <f t="shared" si="4"/>
        <v>0</v>
      </c>
      <c r="N45" s="128">
        <f t="shared" si="5"/>
      </c>
      <c r="O45" s="128">
        <f t="shared" si="6"/>
      </c>
      <c r="P45" s="129">
        <v>0</v>
      </c>
      <c r="Q45" s="129">
        <v>0</v>
      </c>
      <c r="R45" s="129">
        <v>0.4899999999997817</v>
      </c>
      <c r="S45" s="125">
        <v>47.23599999997896</v>
      </c>
      <c r="T45" s="130">
        <v>15</v>
      </c>
      <c r="U45" s="131">
        <f t="shared" si="7"/>
        <v>0</v>
      </c>
      <c r="V45" s="132"/>
    </row>
    <row r="46" spans="1:22" ht="12.75" outlineLevel="2">
      <c r="A46" s="3"/>
      <c r="B46" s="105"/>
      <c r="C46" s="105"/>
      <c r="D46" s="119" t="s">
        <v>12</v>
      </c>
      <c r="E46" s="120">
        <v>10</v>
      </c>
      <c r="F46" s="121" t="s">
        <v>149</v>
      </c>
      <c r="G46" s="122" t="s">
        <v>267</v>
      </c>
      <c r="H46" s="123">
        <v>94.749828</v>
      </c>
      <c r="I46" s="124" t="s">
        <v>14</v>
      </c>
      <c r="J46" s="125"/>
      <c r="K46" s="126">
        <f t="shared" si="2"/>
        <v>0</v>
      </c>
      <c r="L46" s="127">
        <f t="shared" si="3"/>
      </c>
      <c r="M46" s="128">
        <f t="shared" si="4"/>
        <v>0</v>
      </c>
      <c r="N46" s="128">
        <f t="shared" si="5"/>
      </c>
      <c r="O46" s="128">
        <f t="shared" si="6"/>
      </c>
      <c r="P46" s="129">
        <v>0</v>
      </c>
      <c r="Q46" s="129">
        <v>0</v>
      </c>
      <c r="R46" s="129">
        <v>0</v>
      </c>
      <c r="S46" s="125">
        <v>0</v>
      </c>
      <c r="T46" s="130">
        <v>15</v>
      </c>
      <c r="U46" s="131">
        <f t="shared" si="7"/>
        <v>0</v>
      </c>
      <c r="V46" s="132"/>
    </row>
    <row r="47" spans="1:22" ht="12.75" outlineLevel="2">
      <c r="A47" s="3"/>
      <c r="B47" s="105"/>
      <c r="C47" s="105"/>
      <c r="D47" s="119" t="s">
        <v>12</v>
      </c>
      <c r="E47" s="120">
        <v>11</v>
      </c>
      <c r="F47" s="121" t="s">
        <v>152</v>
      </c>
      <c r="G47" s="122" t="s">
        <v>271</v>
      </c>
      <c r="H47" s="123">
        <v>7.8958189999999995</v>
      </c>
      <c r="I47" s="124" t="s">
        <v>14</v>
      </c>
      <c r="J47" s="125"/>
      <c r="K47" s="126">
        <f t="shared" si="2"/>
        <v>0</v>
      </c>
      <c r="L47" s="127">
        <f t="shared" si="3"/>
      </c>
      <c r="M47" s="128">
        <f t="shared" si="4"/>
        <v>0</v>
      </c>
      <c r="N47" s="128">
        <f t="shared" si="5"/>
      </c>
      <c r="O47" s="128">
        <f t="shared" si="6"/>
      </c>
      <c r="P47" s="129">
        <v>0</v>
      </c>
      <c r="Q47" s="129">
        <v>0</v>
      </c>
      <c r="R47" s="129">
        <v>0</v>
      </c>
      <c r="S47" s="125">
        <v>0</v>
      </c>
      <c r="T47" s="130">
        <v>15</v>
      </c>
      <c r="U47" s="131">
        <f t="shared" si="7"/>
        <v>0</v>
      </c>
      <c r="V47" s="132"/>
    </row>
    <row r="48" spans="1:22" ht="12.75" outlineLevel="1">
      <c r="A48" s="3"/>
      <c r="B48" s="106"/>
      <c r="C48" s="75" t="s">
        <v>25</v>
      </c>
      <c r="D48" s="76" t="s">
        <v>9</v>
      </c>
      <c r="E48" s="77"/>
      <c r="F48" s="77" t="s">
        <v>44</v>
      </c>
      <c r="G48" s="78" t="s">
        <v>177</v>
      </c>
      <c r="H48" s="77"/>
      <c r="I48" s="76"/>
      <c r="J48" s="77"/>
      <c r="K48" s="107">
        <f>SUBTOTAL(9,K49:K50)</f>
        <v>0</v>
      </c>
      <c r="L48" s="80">
        <f>SUBTOTAL(9,L49:L50)</f>
        <v>0</v>
      </c>
      <c r="M48" s="80">
        <f>SUBTOTAL(9,M49:M50)</f>
        <v>0</v>
      </c>
      <c r="N48" s="80">
        <f>SUBTOTAL(9,N49:N50)</f>
        <v>0</v>
      </c>
      <c r="O48" s="80">
        <f>SUBTOTAL(9,O49:O50)</f>
        <v>0</v>
      </c>
      <c r="P48" s="81">
        <f>SUMPRODUCT(P49:P50,$H49:$H50)</f>
        <v>0</v>
      </c>
      <c r="Q48" s="81">
        <f>SUMPRODUCT(Q49:Q50,$H49:$H50)</f>
        <v>0</v>
      </c>
      <c r="R48" s="81">
        <f>SUMPRODUCT(R49:R50,$H49:$H50)</f>
        <v>26.16390476735163</v>
      </c>
      <c r="S48" s="80">
        <f>SUMPRODUCT(S49:S50,$H49:$H50)</f>
        <v>2168.98770521345</v>
      </c>
      <c r="T48" s="108">
        <f>SUMPRODUCT(T49:T50,$K49:$K50)/100</f>
        <v>0</v>
      </c>
      <c r="U48" s="108">
        <f>K48+T48</f>
        <v>0</v>
      </c>
      <c r="V48" s="105"/>
    </row>
    <row r="49" spans="1:22" ht="12.75" outlineLevel="2">
      <c r="A49" s="3"/>
      <c r="B49" s="109"/>
      <c r="C49" s="110"/>
      <c r="D49" s="111"/>
      <c r="E49" s="112" t="s">
        <v>234</v>
      </c>
      <c r="F49" s="113"/>
      <c r="G49" s="114"/>
      <c r="H49" s="113"/>
      <c r="I49" s="111"/>
      <c r="J49" s="113"/>
      <c r="K49" s="115"/>
      <c r="L49" s="116"/>
      <c r="M49" s="116"/>
      <c r="N49" s="116"/>
      <c r="O49" s="116"/>
      <c r="P49" s="117"/>
      <c r="Q49" s="117"/>
      <c r="R49" s="117"/>
      <c r="S49" s="117"/>
      <c r="T49" s="118"/>
      <c r="U49" s="118"/>
      <c r="V49" s="105"/>
    </row>
    <row r="50" spans="1:22" ht="12.75" outlineLevel="2">
      <c r="A50" s="3"/>
      <c r="B50" s="105"/>
      <c r="C50" s="105"/>
      <c r="D50" s="119" t="s">
        <v>12</v>
      </c>
      <c r="E50" s="120">
        <v>1</v>
      </c>
      <c r="F50" s="121" t="s">
        <v>156</v>
      </c>
      <c r="G50" s="122" t="s">
        <v>257</v>
      </c>
      <c r="H50" s="123">
        <v>10.070787054401864</v>
      </c>
      <c r="I50" s="124" t="s">
        <v>14</v>
      </c>
      <c r="J50" s="125"/>
      <c r="K50" s="126">
        <f>H50*J50</f>
        <v>0</v>
      </c>
      <c r="L50" s="127">
        <f>IF(D50="S",K50,"")</f>
      </c>
      <c r="M50" s="128">
        <f>IF(OR(D50="P",D50="U"),K50,"")</f>
        <v>0</v>
      </c>
      <c r="N50" s="128">
        <f>IF(D50="H",K50,"")</f>
      </c>
      <c r="O50" s="128">
        <f>IF(D50="V",K50,"")</f>
      </c>
      <c r="P50" s="129">
        <v>0</v>
      </c>
      <c r="Q50" s="129">
        <v>0</v>
      </c>
      <c r="R50" s="129">
        <v>2.598000000001548</v>
      </c>
      <c r="S50" s="125">
        <v>215.37420000012833</v>
      </c>
      <c r="T50" s="130">
        <v>15</v>
      </c>
      <c r="U50" s="131">
        <f>K50*(T50+100)/100</f>
        <v>0</v>
      </c>
      <c r="V50" s="132"/>
    </row>
    <row r="51" spans="1:22" ht="12.75" outlineLevel="1">
      <c r="A51" s="3"/>
      <c r="B51" s="106"/>
      <c r="C51" s="75" t="s">
        <v>39</v>
      </c>
      <c r="D51" s="76" t="s">
        <v>9</v>
      </c>
      <c r="E51" s="77"/>
      <c r="F51" s="77" t="s">
        <v>48</v>
      </c>
      <c r="G51" s="78" t="s">
        <v>194</v>
      </c>
      <c r="H51" s="77"/>
      <c r="I51" s="76"/>
      <c r="J51" s="77"/>
      <c r="K51" s="107">
        <f>SUBTOTAL(9,K52:K176)</f>
        <v>0</v>
      </c>
      <c r="L51" s="80">
        <f>SUBTOTAL(9,L52:L176)</f>
        <v>0</v>
      </c>
      <c r="M51" s="80">
        <f>SUBTOTAL(9,M52:M176)</f>
        <v>0</v>
      </c>
      <c r="N51" s="80">
        <f>SUBTOTAL(9,N52:N176)</f>
        <v>0</v>
      </c>
      <c r="O51" s="80">
        <f>SUBTOTAL(9,O52:O176)</f>
        <v>0</v>
      </c>
      <c r="P51" s="81">
        <f>SUMPRODUCT(P52:P176,$H52:$H176)</f>
        <v>5.725203144401815</v>
      </c>
      <c r="Q51" s="81">
        <f>SUMPRODUCT(Q52:Q176,$H52:$H176)</f>
        <v>1.0786189999999998</v>
      </c>
      <c r="R51" s="81">
        <f>SUMPRODUCT(R52:R176,$H52:$H176)</f>
        <v>1044.5037000000052</v>
      </c>
      <c r="S51" s="80">
        <f>SUMPRODUCT(S52:S176,$H52:$H176)</f>
        <v>120420.9404799986</v>
      </c>
      <c r="T51" s="108">
        <f>SUMPRODUCT(T52:T176,$K52:$K176)/100</f>
        <v>0</v>
      </c>
      <c r="U51" s="108">
        <f>K51+T51</f>
        <v>0</v>
      </c>
      <c r="V51" s="105"/>
    </row>
    <row r="52" spans="1:22" ht="12.75" outlineLevel="2">
      <c r="A52" s="3"/>
      <c r="B52" s="109"/>
      <c r="C52" s="110"/>
      <c r="D52" s="111"/>
      <c r="E52" s="112" t="s">
        <v>234</v>
      </c>
      <c r="F52" s="113"/>
      <c r="G52" s="114"/>
      <c r="H52" s="113"/>
      <c r="I52" s="111"/>
      <c r="J52" s="113"/>
      <c r="K52" s="115"/>
      <c r="L52" s="116"/>
      <c r="M52" s="116"/>
      <c r="N52" s="116"/>
      <c r="O52" s="116"/>
      <c r="P52" s="117"/>
      <c r="Q52" s="117"/>
      <c r="R52" s="117"/>
      <c r="S52" s="117"/>
      <c r="T52" s="118"/>
      <c r="U52" s="118"/>
      <c r="V52" s="105"/>
    </row>
    <row r="53" spans="1:22" ht="12.75" outlineLevel="2">
      <c r="A53" s="3"/>
      <c r="B53" s="105"/>
      <c r="C53" s="105"/>
      <c r="D53" s="119" t="s">
        <v>10</v>
      </c>
      <c r="E53" s="120">
        <v>1</v>
      </c>
      <c r="F53" s="121" t="s">
        <v>123</v>
      </c>
      <c r="G53" s="122" t="s">
        <v>269</v>
      </c>
      <c r="H53" s="123">
        <v>52</v>
      </c>
      <c r="I53" s="124" t="s">
        <v>50</v>
      </c>
      <c r="J53" s="125"/>
      <c r="K53" s="126">
        <f>H53*J53</f>
        <v>0</v>
      </c>
      <c r="L53" s="127">
        <f>IF(D53="S",K53,"")</f>
      </c>
      <c r="M53" s="128">
        <f>IF(OR(D53="P",D53="U"),K53,"")</f>
        <v>0</v>
      </c>
      <c r="N53" s="128">
        <f>IF(D53="H",K53,"")</f>
      </c>
      <c r="O53" s="128">
        <f>IF(D53="V",K53,"")</f>
      </c>
      <c r="P53" s="129">
        <v>0</v>
      </c>
      <c r="Q53" s="129">
        <v>0.00491</v>
      </c>
      <c r="R53" s="129">
        <v>0.07200000000000273</v>
      </c>
      <c r="S53" s="125">
        <v>6.940800000000264</v>
      </c>
      <c r="T53" s="130">
        <v>15</v>
      </c>
      <c r="U53" s="131">
        <f>K53*(T53+100)/100</f>
        <v>0</v>
      </c>
      <c r="V53" s="132"/>
    </row>
    <row r="54" spans="1:22" s="36" customFormat="1" ht="10.5" customHeight="1" outlineLevel="3">
      <c r="A54" s="35"/>
      <c r="B54" s="133"/>
      <c r="C54" s="133"/>
      <c r="D54" s="133"/>
      <c r="E54" s="133"/>
      <c r="F54" s="133"/>
      <c r="G54" s="133" t="s">
        <v>18</v>
      </c>
      <c r="H54" s="134">
        <v>42</v>
      </c>
      <c r="I54" s="135"/>
      <c r="J54" s="133"/>
      <c r="K54" s="133"/>
      <c r="L54" s="136"/>
      <c r="M54" s="136"/>
      <c r="N54" s="136"/>
      <c r="O54" s="136"/>
      <c r="P54" s="136"/>
      <c r="Q54" s="136"/>
      <c r="R54" s="136"/>
      <c r="S54" s="136"/>
      <c r="T54" s="137"/>
      <c r="U54" s="137"/>
      <c r="V54" s="133"/>
    </row>
    <row r="55" spans="1:22" s="36" customFormat="1" ht="10.5" customHeight="1" outlineLevel="3">
      <c r="A55" s="35"/>
      <c r="B55" s="133"/>
      <c r="C55" s="133"/>
      <c r="D55" s="133"/>
      <c r="E55" s="133"/>
      <c r="F55" s="133"/>
      <c r="G55" s="133" t="s">
        <v>16</v>
      </c>
      <c r="H55" s="134">
        <v>10</v>
      </c>
      <c r="I55" s="135"/>
      <c r="J55" s="133"/>
      <c r="K55" s="133"/>
      <c r="L55" s="136"/>
      <c r="M55" s="136"/>
      <c r="N55" s="136"/>
      <c r="O55" s="136"/>
      <c r="P55" s="136"/>
      <c r="Q55" s="136"/>
      <c r="R55" s="136"/>
      <c r="S55" s="136"/>
      <c r="T55" s="137"/>
      <c r="U55" s="137"/>
      <c r="V55" s="133"/>
    </row>
    <row r="56" spans="1:22" ht="12.75" outlineLevel="2">
      <c r="A56" s="3"/>
      <c r="B56" s="105"/>
      <c r="C56" s="105"/>
      <c r="D56" s="119" t="s">
        <v>10</v>
      </c>
      <c r="E56" s="120">
        <v>2</v>
      </c>
      <c r="F56" s="121" t="s">
        <v>124</v>
      </c>
      <c r="G56" s="122" t="s">
        <v>272</v>
      </c>
      <c r="H56" s="123">
        <v>6</v>
      </c>
      <c r="I56" s="124" t="s">
        <v>50</v>
      </c>
      <c r="J56" s="125"/>
      <c r="K56" s="126">
        <f>H56*J56</f>
        <v>0</v>
      </c>
      <c r="L56" s="127">
        <f>IF(D56="S",K56,"")</f>
      </c>
      <c r="M56" s="128">
        <f>IF(OR(D56="P",D56="U"),K56,"")</f>
        <v>0</v>
      </c>
      <c r="N56" s="128">
        <f>IF(D56="H",K56,"")</f>
      </c>
      <c r="O56" s="128">
        <f>IF(D56="V",K56,"")</f>
      </c>
      <c r="P56" s="129">
        <v>0</v>
      </c>
      <c r="Q56" s="129">
        <v>0.00511</v>
      </c>
      <c r="R56" s="129">
        <v>0.08299999999996999</v>
      </c>
      <c r="S56" s="125">
        <v>8.001199999997107</v>
      </c>
      <c r="T56" s="130">
        <v>15</v>
      </c>
      <c r="U56" s="131">
        <f>K56*(T56+100)/100</f>
        <v>0</v>
      </c>
      <c r="V56" s="132"/>
    </row>
    <row r="57" spans="1:22" s="36" customFormat="1" ht="10.5" customHeight="1" outlineLevel="3">
      <c r="A57" s="35"/>
      <c r="B57" s="133"/>
      <c r="C57" s="133"/>
      <c r="D57" s="133"/>
      <c r="E57" s="133"/>
      <c r="F57" s="133"/>
      <c r="G57" s="133" t="s">
        <v>7</v>
      </c>
      <c r="H57" s="134">
        <v>6</v>
      </c>
      <c r="I57" s="135"/>
      <c r="J57" s="133"/>
      <c r="K57" s="133"/>
      <c r="L57" s="136"/>
      <c r="M57" s="136"/>
      <c r="N57" s="136"/>
      <c r="O57" s="136"/>
      <c r="P57" s="136"/>
      <c r="Q57" s="136"/>
      <c r="R57" s="136"/>
      <c r="S57" s="136"/>
      <c r="T57" s="137"/>
      <c r="U57" s="137"/>
      <c r="V57" s="133"/>
    </row>
    <row r="58" spans="1:22" ht="12.75" outlineLevel="2">
      <c r="A58" s="3"/>
      <c r="B58" s="105"/>
      <c r="C58" s="105"/>
      <c r="D58" s="119" t="s">
        <v>10</v>
      </c>
      <c r="E58" s="120">
        <v>3</v>
      </c>
      <c r="F58" s="121" t="s">
        <v>113</v>
      </c>
      <c r="G58" s="122" t="s">
        <v>248</v>
      </c>
      <c r="H58" s="123">
        <v>841.1</v>
      </c>
      <c r="I58" s="124" t="s">
        <v>13</v>
      </c>
      <c r="J58" s="125"/>
      <c r="K58" s="126">
        <f>H58*J58</f>
        <v>0</v>
      </c>
      <c r="L58" s="127">
        <f>IF(D58="S",K58,"")</f>
      </c>
      <c r="M58" s="128">
        <f>IF(OR(D58="P",D58="U"),K58,"")</f>
        <v>0</v>
      </c>
      <c r="N58" s="128">
        <f>IF(D58="H",K58,"")</f>
      </c>
      <c r="O58" s="128">
        <f>IF(D58="V",K58,"")</f>
      </c>
      <c r="P58" s="129">
        <v>0</v>
      </c>
      <c r="Q58" s="129">
        <v>0.00028</v>
      </c>
      <c r="R58" s="129">
        <v>0.05200000000002092</v>
      </c>
      <c r="S58" s="125">
        <v>5.0128000000020165</v>
      </c>
      <c r="T58" s="130">
        <v>15</v>
      </c>
      <c r="U58" s="131">
        <f>K58*(T58+100)/100</f>
        <v>0</v>
      </c>
      <c r="V58" s="132"/>
    </row>
    <row r="59" spans="1:22" s="36" customFormat="1" ht="10.5" customHeight="1" outlineLevel="3">
      <c r="A59" s="35"/>
      <c r="B59" s="133"/>
      <c r="C59" s="133"/>
      <c r="D59" s="133"/>
      <c r="E59" s="133"/>
      <c r="F59" s="133"/>
      <c r="G59" s="133" t="s">
        <v>171</v>
      </c>
      <c r="H59" s="134">
        <v>841.1</v>
      </c>
      <c r="I59" s="135"/>
      <c r="J59" s="133"/>
      <c r="K59" s="133"/>
      <c r="L59" s="136"/>
      <c r="M59" s="136"/>
      <c r="N59" s="136"/>
      <c r="O59" s="136"/>
      <c r="P59" s="136"/>
      <c r="Q59" s="136"/>
      <c r="R59" s="136"/>
      <c r="S59" s="136"/>
      <c r="T59" s="137"/>
      <c r="U59" s="137"/>
      <c r="V59" s="133"/>
    </row>
    <row r="60" spans="1:22" ht="12.75" outlineLevel="2">
      <c r="A60" s="3"/>
      <c r="B60" s="105"/>
      <c r="C60" s="105"/>
      <c r="D60" s="119" t="s">
        <v>10</v>
      </c>
      <c r="E60" s="120">
        <v>4</v>
      </c>
      <c r="F60" s="121" t="s">
        <v>114</v>
      </c>
      <c r="G60" s="122" t="s">
        <v>249</v>
      </c>
      <c r="H60" s="123">
        <v>233.9</v>
      </c>
      <c r="I60" s="124" t="s">
        <v>13</v>
      </c>
      <c r="J60" s="125"/>
      <c r="K60" s="126">
        <f>H60*J60</f>
        <v>0</v>
      </c>
      <c r="L60" s="127">
        <f>IF(D60="S",K60,"")</f>
      </c>
      <c r="M60" s="128">
        <f>IF(OR(D60="P",D60="U"),K60,"")</f>
        <v>0</v>
      </c>
      <c r="N60" s="128">
        <f>IF(D60="H",K60,"")</f>
      </c>
      <c r="O60" s="128">
        <f>IF(D60="V",K60,"")</f>
      </c>
      <c r="P60" s="129">
        <v>0</v>
      </c>
      <c r="Q60" s="129">
        <v>0.00029</v>
      </c>
      <c r="R60" s="129">
        <v>0.08299999999996999</v>
      </c>
      <c r="S60" s="125">
        <v>8.001199999997107</v>
      </c>
      <c r="T60" s="130">
        <v>15</v>
      </c>
      <c r="U60" s="131">
        <f>K60*(T60+100)/100</f>
        <v>0</v>
      </c>
      <c r="V60" s="132"/>
    </row>
    <row r="61" spans="1:22" s="36" customFormat="1" ht="10.5" customHeight="1" outlineLevel="3">
      <c r="A61" s="35"/>
      <c r="B61" s="133"/>
      <c r="C61" s="133"/>
      <c r="D61" s="133"/>
      <c r="E61" s="133"/>
      <c r="F61" s="133"/>
      <c r="G61" s="133" t="s">
        <v>102</v>
      </c>
      <c r="H61" s="134">
        <v>233.9</v>
      </c>
      <c r="I61" s="135"/>
      <c r="J61" s="133"/>
      <c r="K61" s="133"/>
      <c r="L61" s="136"/>
      <c r="M61" s="136"/>
      <c r="N61" s="136"/>
      <c r="O61" s="136"/>
      <c r="P61" s="136"/>
      <c r="Q61" s="136"/>
      <c r="R61" s="136"/>
      <c r="S61" s="136"/>
      <c r="T61" s="137"/>
      <c r="U61" s="137"/>
      <c r="V61" s="133"/>
    </row>
    <row r="62" spans="1:22" ht="12.75" outlineLevel="2">
      <c r="A62" s="3"/>
      <c r="B62" s="105"/>
      <c r="C62" s="105"/>
      <c r="D62" s="119" t="s">
        <v>10</v>
      </c>
      <c r="E62" s="120">
        <v>5</v>
      </c>
      <c r="F62" s="121" t="s">
        <v>115</v>
      </c>
      <c r="G62" s="122" t="s">
        <v>243</v>
      </c>
      <c r="H62" s="123">
        <v>455.6</v>
      </c>
      <c r="I62" s="124" t="s">
        <v>13</v>
      </c>
      <c r="J62" s="125"/>
      <c r="K62" s="126">
        <f>H62*J62</f>
        <v>0</v>
      </c>
      <c r="L62" s="127">
        <f>IF(D62="S",K62,"")</f>
      </c>
      <c r="M62" s="128">
        <f>IF(OR(D62="P",D62="U"),K62,"")</f>
        <v>0</v>
      </c>
      <c r="N62" s="128">
        <f>IF(D62="H",K62,"")</f>
      </c>
      <c r="O62" s="128">
        <f>IF(D62="V",K62,"")</f>
      </c>
      <c r="P62" s="129">
        <v>0.0035086520000011372</v>
      </c>
      <c r="Q62" s="129">
        <v>0</v>
      </c>
      <c r="R62" s="129">
        <v>0.5289999999999965</v>
      </c>
      <c r="S62" s="125">
        <v>60.89120000000167</v>
      </c>
      <c r="T62" s="130">
        <v>15</v>
      </c>
      <c r="U62" s="131">
        <f>K62*(T62+100)/100</f>
        <v>0</v>
      </c>
      <c r="V62" s="132"/>
    </row>
    <row r="63" spans="1:22" s="36" customFormat="1" ht="10.5" customHeight="1" outlineLevel="3">
      <c r="A63" s="35"/>
      <c r="B63" s="133"/>
      <c r="C63" s="133"/>
      <c r="D63" s="133"/>
      <c r="E63" s="133"/>
      <c r="F63" s="133"/>
      <c r="G63" s="133" t="s">
        <v>30</v>
      </c>
      <c r="H63" s="134">
        <v>0</v>
      </c>
      <c r="I63" s="135"/>
      <c r="J63" s="133"/>
      <c r="K63" s="133"/>
      <c r="L63" s="136"/>
      <c r="M63" s="136"/>
      <c r="N63" s="136"/>
      <c r="O63" s="136"/>
      <c r="P63" s="136"/>
      <c r="Q63" s="136"/>
      <c r="R63" s="136"/>
      <c r="S63" s="136"/>
      <c r="T63" s="137"/>
      <c r="U63" s="137"/>
      <c r="V63" s="133"/>
    </row>
    <row r="64" spans="1:22" s="36" customFormat="1" ht="10.5" customHeight="1" outlineLevel="3">
      <c r="A64" s="35"/>
      <c r="B64" s="133"/>
      <c r="C64" s="133"/>
      <c r="D64" s="133"/>
      <c r="E64" s="133"/>
      <c r="F64" s="133"/>
      <c r="G64" s="133" t="s">
        <v>202</v>
      </c>
      <c r="H64" s="134">
        <v>73.5</v>
      </c>
      <c r="I64" s="135"/>
      <c r="J64" s="133"/>
      <c r="K64" s="133"/>
      <c r="L64" s="136"/>
      <c r="M64" s="136"/>
      <c r="N64" s="136"/>
      <c r="O64" s="136"/>
      <c r="P64" s="136"/>
      <c r="Q64" s="136"/>
      <c r="R64" s="136"/>
      <c r="S64" s="136"/>
      <c r="T64" s="137"/>
      <c r="U64" s="137"/>
      <c r="V64" s="133"/>
    </row>
    <row r="65" spans="1:22" s="36" customFormat="1" ht="10.5" customHeight="1" outlineLevel="3">
      <c r="A65" s="35"/>
      <c r="B65" s="133"/>
      <c r="C65" s="133"/>
      <c r="D65" s="133"/>
      <c r="E65" s="133"/>
      <c r="F65" s="133"/>
      <c r="G65" s="133" t="s">
        <v>83</v>
      </c>
      <c r="H65" s="134">
        <v>25.3</v>
      </c>
      <c r="I65" s="135"/>
      <c r="J65" s="133"/>
      <c r="K65" s="133"/>
      <c r="L65" s="136"/>
      <c r="M65" s="136"/>
      <c r="N65" s="136"/>
      <c r="O65" s="136"/>
      <c r="P65" s="136"/>
      <c r="Q65" s="136"/>
      <c r="R65" s="136"/>
      <c r="S65" s="136"/>
      <c r="T65" s="137"/>
      <c r="U65" s="137"/>
      <c r="V65" s="133"/>
    </row>
    <row r="66" spans="1:22" s="36" customFormat="1" ht="10.5" customHeight="1" outlineLevel="3">
      <c r="A66" s="35"/>
      <c r="B66" s="133"/>
      <c r="C66" s="133"/>
      <c r="D66" s="133"/>
      <c r="E66" s="133"/>
      <c r="F66" s="133"/>
      <c r="G66" s="133" t="s">
        <v>163</v>
      </c>
      <c r="H66" s="134">
        <v>53.4</v>
      </c>
      <c r="I66" s="135"/>
      <c r="J66" s="133"/>
      <c r="K66" s="133"/>
      <c r="L66" s="136"/>
      <c r="M66" s="136"/>
      <c r="N66" s="136"/>
      <c r="O66" s="136"/>
      <c r="P66" s="136"/>
      <c r="Q66" s="136"/>
      <c r="R66" s="136"/>
      <c r="S66" s="136"/>
      <c r="T66" s="137"/>
      <c r="U66" s="137"/>
      <c r="V66" s="133"/>
    </row>
    <row r="67" spans="1:22" s="36" customFormat="1" ht="10.5" customHeight="1" outlineLevel="3">
      <c r="A67" s="35"/>
      <c r="B67" s="133"/>
      <c r="C67" s="133"/>
      <c r="D67" s="133"/>
      <c r="E67" s="133"/>
      <c r="F67" s="133"/>
      <c r="G67" s="133" t="s">
        <v>33</v>
      </c>
      <c r="H67" s="134">
        <v>0</v>
      </c>
      <c r="I67" s="135"/>
      <c r="J67" s="133"/>
      <c r="K67" s="133"/>
      <c r="L67" s="136"/>
      <c r="M67" s="136"/>
      <c r="N67" s="136"/>
      <c r="O67" s="136"/>
      <c r="P67" s="136"/>
      <c r="Q67" s="136"/>
      <c r="R67" s="136"/>
      <c r="S67" s="136"/>
      <c r="T67" s="137"/>
      <c r="U67" s="137"/>
      <c r="V67" s="133"/>
    </row>
    <row r="68" spans="1:22" s="36" customFormat="1" ht="10.5" customHeight="1" outlineLevel="3">
      <c r="A68" s="35"/>
      <c r="B68" s="133"/>
      <c r="C68" s="133"/>
      <c r="D68" s="133"/>
      <c r="E68" s="133"/>
      <c r="F68" s="133"/>
      <c r="G68" s="133" t="s">
        <v>201</v>
      </c>
      <c r="H68" s="134">
        <v>58.2</v>
      </c>
      <c r="I68" s="135"/>
      <c r="J68" s="133"/>
      <c r="K68" s="133"/>
      <c r="L68" s="136"/>
      <c r="M68" s="136"/>
      <c r="N68" s="136"/>
      <c r="O68" s="136"/>
      <c r="P68" s="136"/>
      <c r="Q68" s="136"/>
      <c r="R68" s="136"/>
      <c r="S68" s="136"/>
      <c r="T68" s="137"/>
      <c r="U68" s="137"/>
      <c r="V68" s="133"/>
    </row>
    <row r="69" spans="1:22" s="36" customFormat="1" ht="10.5" customHeight="1" outlineLevel="3">
      <c r="A69" s="35"/>
      <c r="B69" s="133"/>
      <c r="C69" s="133"/>
      <c r="D69" s="133"/>
      <c r="E69" s="133"/>
      <c r="F69" s="133"/>
      <c r="G69" s="133" t="s">
        <v>82</v>
      </c>
      <c r="H69" s="134">
        <v>23</v>
      </c>
      <c r="I69" s="135"/>
      <c r="J69" s="133"/>
      <c r="K69" s="133"/>
      <c r="L69" s="136"/>
      <c r="M69" s="136"/>
      <c r="N69" s="136"/>
      <c r="O69" s="136"/>
      <c r="P69" s="136"/>
      <c r="Q69" s="136"/>
      <c r="R69" s="136"/>
      <c r="S69" s="136"/>
      <c r="T69" s="137"/>
      <c r="U69" s="137"/>
      <c r="V69" s="133"/>
    </row>
    <row r="70" spans="1:22" s="36" customFormat="1" ht="10.5" customHeight="1" outlineLevel="3">
      <c r="A70" s="35"/>
      <c r="B70" s="133"/>
      <c r="C70" s="133"/>
      <c r="D70" s="133"/>
      <c r="E70" s="133"/>
      <c r="F70" s="133"/>
      <c r="G70" s="133" t="s">
        <v>190</v>
      </c>
      <c r="H70" s="134">
        <v>56.4</v>
      </c>
      <c r="I70" s="135"/>
      <c r="J70" s="133"/>
      <c r="K70" s="133"/>
      <c r="L70" s="136"/>
      <c r="M70" s="136"/>
      <c r="N70" s="136"/>
      <c r="O70" s="136"/>
      <c r="P70" s="136"/>
      <c r="Q70" s="136"/>
      <c r="R70" s="136"/>
      <c r="S70" s="136"/>
      <c r="T70" s="137"/>
      <c r="U70" s="137"/>
      <c r="V70" s="133"/>
    </row>
    <row r="71" spans="1:22" s="36" customFormat="1" ht="10.5" customHeight="1" outlineLevel="3">
      <c r="A71" s="35"/>
      <c r="B71" s="133"/>
      <c r="C71" s="133"/>
      <c r="D71" s="133"/>
      <c r="E71" s="133"/>
      <c r="F71" s="133"/>
      <c r="G71" s="133" t="s">
        <v>35</v>
      </c>
      <c r="H71" s="134">
        <v>0</v>
      </c>
      <c r="I71" s="135"/>
      <c r="J71" s="133"/>
      <c r="K71" s="133"/>
      <c r="L71" s="136"/>
      <c r="M71" s="136"/>
      <c r="N71" s="136"/>
      <c r="O71" s="136"/>
      <c r="P71" s="136"/>
      <c r="Q71" s="136"/>
      <c r="R71" s="136"/>
      <c r="S71" s="136"/>
      <c r="T71" s="137"/>
      <c r="U71" s="137"/>
      <c r="V71" s="133"/>
    </row>
    <row r="72" spans="1:22" s="36" customFormat="1" ht="10.5" customHeight="1" outlineLevel="3">
      <c r="A72" s="35"/>
      <c r="B72" s="133"/>
      <c r="C72" s="133"/>
      <c r="D72" s="133"/>
      <c r="E72" s="133"/>
      <c r="F72" s="133"/>
      <c r="G72" s="133" t="s">
        <v>201</v>
      </c>
      <c r="H72" s="134">
        <v>58.2</v>
      </c>
      <c r="I72" s="135"/>
      <c r="J72" s="133"/>
      <c r="K72" s="133"/>
      <c r="L72" s="136"/>
      <c r="M72" s="136"/>
      <c r="N72" s="136"/>
      <c r="O72" s="136"/>
      <c r="P72" s="136"/>
      <c r="Q72" s="136"/>
      <c r="R72" s="136"/>
      <c r="S72" s="136"/>
      <c r="T72" s="137"/>
      <c r="U72" s="137"/>
      <c r="V72" s="133"/>
    </row>
    <row r="73" spans="1:22" s="36" customFormat="1" ht="10.5" customHeight="1" outlineLevel="3">
      <c r="A73" s="35"/>
      <c r="B73" s="133"/>
      <c r="C73" s="133"/>
      <c r="D73" s="133"/>
      <c r="E73" s="133"/>
      <c r="F73" s="133"/>
      <c r="G73" s="133" t="s">
        <v>82</v>
      </c>
      <c r="H73" s="134">
        <v>23</v>
      </c>
      <c r="I73" s="135"/>
      <c r="J73" s="133"/>
      <c r="K73" s="133"/>
      <c r="L73" s="136"/>
      <c r="M73" s="136"/>
      <c r="N73" s="136"/>
      <c r="O73" s="136"/>
      <c r="P73" s="136"/>
      <c r="Q73" s="136"/>
      <c r="R73" s="136"/>
      <c r="S73" s="136"/>
      <c r="T73" s="137"/>
      <c r="U73" s="137"/>
      <c r="V73" s="133"/>
    </row>
    <row r="74" spans="1:22" s="36" customFormat="1" ht="10.5" customHeight="1" outlineLevel="3">
      <c r="A74" s="35"/>
      <c r="B74" s="133"/>
      <c r="C74" s="133"/>
      <c r="D74" s="133"/>
      <c r="E74" s="133"/>
      <c r="F74" s="133"/>
      <c r="G74" s="133" t="s">
        <v>190</v>
      </c>
      <c r="H74" s="134">
        <v>56.4</v>
      </c>
      <c r="I74" s="135"/>
      <c r="J74" s="133"/>
      <c r="K74" s="133"/>
      <c r="L74" s="136"/>
      <c r="M74" s="136"/>
      <c r="N74" s="136"/>
      <c r="O74" s="136"/>
      <c r="P74" s="136"/>
      <c r="Q74" s="136"/>
      <c r="R74" s="136"/>
      <c r="S74" s="136"/>
      <c r="T74" s="137"/>
      <c r="U74" s="137"/>
      <c r="V74" s="133"/>
    </row>
    <row r="75" spans="1:22" s="36" customFormat="1" ht="10.5" customHeight="1" outlineLevel="3">
      <c r="A75" s="35"/>
      <c r="B75" s="133"/>
      <c r="C75" s="133"/>
      <c r="D75" s="133"/>
      <c r="E75" s="133"/>
      <c r="F75" s="133"/>
      <c r="G75" s="133" t="s">
        <v>37</v>
      </c>
      <c r="H75" s="134">
        <v>0</v>
      </c>
      <c r="I75" s="135"/>
      <c r="J75" s="133"/>
      <c r="K75" s="133"/>
      <c r="L75" s="136"/>
      <c r="M75" s="136"/>
      <c r="N75" s="136"/>
      <c r="O75" s="136"/>
      <c r="P75" s="136"/>
      <c r="Q75" s="136"/>
      <c r="R75" s="136"/>
      <c r="S75" s="136"/>
      <c r="T75" s="137"/>
      <c r="U75" s="137"/>
      <c r="V75" s="133"/>
    </row>
    <row r="76" spans="1:22" s="36" customFormat="1" ht="10.5" customHeight="1" outlineLevel="3">
      <c r="A76" s="35"/>
      <c r="B76" s="133"/>
      <c r="C76" s="133"/>
      <c r="D76" s="133"/>
      <c r="E76" s="133"/>
      <c r="F76" s="133"/>
      <c r="G76" s="133" t="s">
        <v>66</v>
      </c>
      <c r="H76" s="134">
        <v>13.8</v>
      </c>
      <c r="I76" s="135"/>
      <c r="J76" s="133"/>
      <c r="K76" s="133"/>
      <c r="L76" s="136"/>
      <c r="M76" s="136"/>
      <c r="N76" s="136"/>
      <c r="O76" s="136"/>
      <c r="P76" s="136"/>
      <c r="Q76" s="136"/>
      <c r="R76" s="136"/>
      <c r="S76" s="136"/>
      <c r="T76" s="137"/>
      <c r="U76" s="137"/>
      <c r="V76" s="133"/>
    </row>
    <row r="77" spans="1:22" s="36" customFormat="1" ht="10.5" customHeight="1" outlineLevel="3">
      <c r="A77" s="35"/>
      <c r="B77" s="133"/>
      <c r="C77" s="133"/>
      <c r="D77" s="133"/>
      <c r="E77" s="133"/>
      <c r="F77" s="133"/>
      <c r="G77" s="133" t="s">
        <v>227</v>
      </c>
      <c r="H77" s="134">
        <v>14.4</v>
      </c>
      <c r="I77" s="135"/>
      <c r="J77" s="133"/>
      <c r="K77" s="133"/>
      <c r="L77" s="136"/>
      <c r="M77" s="136"/>
      <c r="N77" s="136"/>
      <c r="O77" s="136"/>
      <c r="P77" s="136"/>
      <c r="Q77" s="136"/>
      <c r="R77" s="136"/>
      <c r="S77" s="136"/>
      <c r="T77" s="137"/>
      <c r="U77" s="137"/>
      <c r="V77" s="133"/>
    </row>
    <row r="78" spans="1:22" ht="12.75" outlineLevel="2">
      <c r="A78" s="3"/>
      <c r="B78" s="105"/>
      <c r="C78" s="105"/>
      <c r="D78" s="119" t="s">
        <v>10</v>
      </c>
      <c r="E78" s="120">
        <v>6</v>
      </c>
      <c r="F78" s="121" t="s">
        <v>116</v>
      </c>
      <c r="G78" s="122" t="s">
        <v>244</v>
      </c>
      <c r="H78" s="123">
        <v>385.5</v>
      </c>
      <c r="I78" s="124" t="s">
        <v>13</v>
      </c>
      <c r="J78" s="125"/>
      <c r="K78" s="126">
        <f>H78*J78</f>
        <v>0</v>
      </c>
      <c r="L78" s="127">
        <f>IF(D78="S",K78,"")</f>
      </c>
      <c r="M78" s="128">
        <f>IF(OR(D78="P",D78="U"),K78,"")</f>
        <v>0</v>
      </c>
      <c r="N78" s="128">
        <f>IF(D78="H",K78,"")</f>
      </c>
      <c r="O78" s="128">
        <f>IF(D78="V",K78,"")</f>
      </c>
      <c r="P78" s="129">
        <v>0.005743356000002454</v>
      </c>
      <c r="Q78" s="129">
        <v>0</v>
      </c>
      <c r="R78" s="129">
        <v>0.6159999999999854</v>
      </c>
      <c r="S78" s="125">
        <v>71.49239999999546</v>
      </c>
      <c r="T78" s="130">
        <v>15</v>
      </c>
      <c r="U78" s="131">
        <f>K78*(T78+100)/100</f>
        <v>0</v>
      </c>
      <c r="V78" s="132"/>
    </row>
    <row r="79" spans="1:22" s="36" customFormat="1" ht="10.5" customHeight="1" outlineLevel="3">
      <c r="A79" s="35"/>
      <c r="B79" s="133"/>
      <c r="C79" s="133"/>
      <c r="D79" s="133"/>
      <c r="E79" s="133"/>
      <c r="F79" s="133"/>
      <c r="G79" s="133" t="s">
        <v>30</v>
      </c>
      <c r="H79" s="134">
        <v>0</v>
      </c>
      <c r="I79" s="135"/>
      <c r="J79" s="133"/>
      <c r="K79" s="133"/>
      <c r="L79" s="136"/>
      <c r="M79" s="136"/>
      <c r="N79" s="136"/>
      <c r="O79" s="136"/>
      <c r="P79" s="136"/>
      <c r="Q79" s="136"/>
      <c r="R79" s="136"/>
      <c r="S79" s="136"/>
      <c r="T79" s="137"/>
      <c r="U79" s="137"/>
      <c r="V79" s="133"/>
    </row>
    <row r="80" spans="1:22" s="36" customFormat="1" ht="10.5" customHeight="1" outlineLevel="3">
      <c r="A80" s="35"/>
      <c r="B80" s="133"/>
      <c r="C80" s="133"/>
      <c r="D80" s="133"/>
      <c r="E80" s="133"/>
      <c r="F80" s="133"/>
      <c r="G80" s="133" t="s">
        <v>208</v>
      </c>
      <c r="H80" s="134">
        <v>103.5</v>
      </c>
      <c r="I80" s="135"/>
      <c r="J80" s="133"/>
      <c r="K80" s="133"/>
      <c r="L80" s="136"/>
      <c r="M80" s="136"/>
      <c r="N80" s="136"/>
      <c r="O80" s="136"/>
      <c r="P80" s="136"/>
      <c r="Q80" s="136"/>
      <c r="R80" s="136"/>
      <c r="S80" s="136"/>
      <c r="T80" s="137"/>
      <c r="U80" s="137"/>
      <c r="V80" s="133"/>
    </row>
    <row r="81" spans="1:22" s="36" customFormat="1" ht="10.5" customHeight="1" outlineLevel="3">
      <c r="A81" s="35"/>
      <c r="B81" s="133"/>
      <c r="C81" s="133"/>
      <c r="D81" s="133"/>
      <c r="E81" s="133"/>
      <c r="F81" s="133"/>
      <c r="G81" s="133" t="s">
        <v>33</v>
      </c>
      <c r="H81" s="134">
        <v>0</v>
      </c>
      <c r="I81" s="135"/>
      <c r="J81" s="133"/>
      <c r="K81" s="133"/>
      <c r="L81" s="136"/>
      <c r="M81" s="136"/>
      <c r="N81" s="136"/>
      <c r="O81" s="136"/>
      <c r="P81" s="136"/>
      <c r="Q81" s="136"/>
      <c r="R81" s="136"/>
      <c r="S81" s="136"/>
      <c r="T81" s="137"/>
      <c r="U81" s="137"/>
      <c r="V81" s="133"/>
    </row>
    <row r="82" spans="1:22" s="36" customFormat="1" ht="10.5" customHeight="1" outlineLevel="3">
      <c r="A82" s="35"/>
      <c r="B82" s="133"/>
      <c r="C82" s="133"/>
      <c r="D82" s="133"/>
      <c r="E82" s="133"/>
      <c r="F82" s="133"/>
      <c r="G82" s="133" t="s">
        <v>168</v>
      </c>
      <c r="H82" s="134">
        <v>34.5</v>
      </c>
      <c r="I82" s="135"/>
      <c r="J82" s="133"/>
      <c r="K82" s="133"/>
      <c r="L82" s="136"/>
      <c r="M82" s="136"/>
      <c r="N82" s="136"/>
      <c r="O82" s="136"/>
      <c r="P82" s="136"/>
      <c r="Q82" s="136"/>
      <c r="R82" s="136"/>
      <c r="S82" s="136"/>
      <c r="T82" s="137"/>
      <c r="U82" s="137"/>
      <c r="V82" s="133"/>
    </row>
    <row r="83" spans="1:22" s="36" customFormat="1" ht="10.5" customHeight="1" outlineLevel="3">
      <c r="A83" s="35"/>
      <c r="B83" s="133"/>
      <c r="C83" s="133"/>
      <c r="D83" s="133"/>
      <c r="E83" s="133"/>
      <c r="F83" s="133"/>
      <c r="G83" s="133" t="s">
        <v>101</v>
      </c>
      <c r="H83" s="134">
        <v>66</v>
      </c>
      <c r="I83" s="135"/>
      <c r="J83" s="133"/>
      <c r="K83" s="133"/>
      <c r="L83" s="136"/>
      <c r="M83" s="136"/>
      <c r="N83" s="136"/>
      <c r="O83" s="136"/>
      <c r="P83" s="136"/>
      <c r="Q83" s="136"/>
      <c r="R83" s="136"/>
      <c r="S83" s="136"/>
      <c r="T83" s="137"/>
      <c r="U83" s="137"/>
      <c r="V83" s="133"/>
    </row>
    <row r="84" spans="1:22" s="36" customFormat="1" ht="10.5" customHeight="1" outlineLevel="3">
      <c r="A84" s="35"/>
      <c r="B84" s="133"/>
      <c r="C84" s="133"/>
      <c r="D84" s="133"/>
      <c r="E84" s="133"/>
      <c r="F84" s="133"/>
      <c r="G84" s="133" t="s">
        <v>35</v>
      </c>
      <c r="H84" s="134">
        <v>0</v>
      </c>
      <c r="I84" s="135"/>
      <c r="J84" s="133"/>
      <c r="K84" s="133"/>
      <c r="L84" s="136"/>
      <c r="M84" s="136"/>
      <c r="N84" s="136"/>
      <c r="O84" s="136"/>
      <c r="P84" s="136"/>
      <c r="Q84" s="136"/>
      <c r="R84" s="136"/>
      <c r="S84" s="136"/>
      <c r="T84" s="137"/>
      <c r="U84" s="137"/>
      <c r="V84" s="133"/>
    </row>
    <row r="85" spans="1:22" s="36" customFormat="1" ht="10.5" customHeight="1" outlineLevel="3">
      <c r="A85" s="35"/>
      <c r="B85" s="133"/>
      <c r="C85" s="133"/>
      <c r="D85" s="133"/>
      <c r="E85" s="133"/>
      <c r="F85" s="133"/>
      <c r="G85" s="133" t="s">
        <v>168</v>
      </c>
      <c r="H85" s="134">
        <v>34.5</v>
      </c>
      <c r="I85" s="135"/>
      <c r="J85" s="133"/>
      <c r="K85" s="133"/>
      <c r="L85" s="136"/>
      <c r="M85" s="136"/>
      <c r="N85" s="136"/>
      <c r="O85" s="136"/>
      <c r="P85" s="136"/>
      <c r="Q85" s="136"/>
      <c r="R85" s="136"/>
      <c r="S85" s="136"/>
      <c r="T85" s="137"/>
      <c r="U85" s="137"/>
      <c r="V85" s="133"/>
    </row>
    <row r="86" spans="1:22" s="36" customFormat="1" ht="10.5" customHeight="1" outlineLevel="3">
      <c r="A86" s="35"/>
      <c r="B86" s="133"/>
      <c r="C86" s="133"/>
      <c r="D86" s="133"/>
      <c r="E86" s="133"/>
      <c r="F86" s="133"/>
      <c r="G86" s="133" t="s">
        <v>101</v>
      </c>
      <c r="H86" s="134">
        <v>66</v>
      </c>
      <c r="I86" s="135"/>
      <c r="J86" s="133"/>
      <c r="K86" s="133"/>
      <c r="L86" s="136"/>
      <c r="M86" s="136"/>
      <c r="N86" s="136"/>
      <c r="O86" s="136"/>
      <c r="P86" s="136"/>
      <c r="Q86" s="136"/>
      <c r="R86" s="136"/>
      <c r="S86" s="136"/>
      <c r="T86" s="137"/>
      <c r="U86" s="137"/>
      <c r="V86" s="133"/>
    </row>
    <row r="87" spans="1:22" s="36" customFormat="1" ht="10.5" customHeight="1" outlineLevel="3">
      <c r="A87" s="35"/>
      <c r="B87" s="133"/>
      <c r="C87" s="133"/>
      <c r="D87" s="133"/>
      <c r="E87" s="133"/>
      <c r="F87" s="133"/>
      <c r="G87" s="133" t="s">
        <v>37</v>
      </c>
      <c r="H87" s="134">
        <v>0</v>
      </c>
      <c r="I87" s="135"/>
      <c r="J87" s="133"/>
      <c r="K87" s="133"/>
      <c r="L87" s="136"/>
      <c r="M87" s="136"/>
      <c r="N87" s="136"/>
      <c r="O87" s="136"/>
      <c r="P87" s="136"/>
      <c r="Q87" s="136"/>
      <c r="R87" s="136"/>
      <c r="S87" s="136"/>
      <c r="T87" s="137"/>
      <c r="U87" s="137"/>
      <c r="V87" s="133"/>
    </row>
    <row r="88" spans="1:22" s="36" customFormat="1" ht="10.5" customHeight="1" outlineLevel="3">
      <c r="A88" s="35"/>
      <c r="B88" s="133"/>
      <c r="C88" s="133"/>
      <c r="D88" s="133"/>
      <c r="E88" s="133"/>
      <c r="F88" s="133"/>
      <c r="G88" s="133" t="s">
        <v>197</v>
      </c>
      <c r="H88" s="134">
        <v>45</v>
      </c>
      <c r="I88" s="135"/>
      <c r="J88" s="133"/>
      <c r="K88" s="133"/>
      <c r="L88" s="136"/>
      <c r="M88" s="136"/>
      <c r="N88" s="136"/>
      <c r="O88" s="136"/>
      <c r="P88" s="136"/>
      <c r="Q88" s="136"/>
      <c r="R88" s="136"/>
      <c r="S88" s="136"/>
      <c r="T88" s="137"/>
      <c r="U88" s="137"/>
      <c r="V88" s="133"/>
    </row>
    <row r="89" spans="1:22" s="36" customFormat="1" ht="10.5" customHeight="1" outlineLevel="3">
      <c r="A89" s="35"/>
      <c r="B89" s="133"/>
      <c r="C89" s="133"/>
      <c r="D89" s="133"/>
      <c r="E89" s="133"/>
      <c r="F89" s="133"/>
      <c r="G89" s="133" t="s">
        <v>187</v>
      </c>
      <c r="H89" s="134">
        <v>36</v>
      </c>
      <c r="I89" s="135"/>
      <c r="J89" s="133"/>
      <c r="K89" s="133"/>
      <c r="L89" s="136"/>
      <c r="M89" s="136"/>
      <c r="N89" s="136"/>
      <c r="O89" s="136"/>
      <c r="P89" s="136"/>
      <c r="Q89" s="136"/>
      <c r="R89" s="136"/>
      <c r="S89" s="136"/>
      <c r="T89" s="137"/>
      <c r="U89" s="137"/>
      <c r="V89" s="133"/>
    </row>
    <row r="90" spans="1:22" s="36" customFormat="1" ht="10.5" customHeight="1" outlineLevel="3">
      <c r="A90" s="35"/>
      <c r="B90" s="133"/>
      <c r="C90" s="133"/>
      <c r="D90" s="133"/>
      <c r="E90" s="133"/>
      <c r="F90" s="133"/>
      <c r="G90" s="133"/>
      <c r="H90" s="134"/>
      <c r="I90" s="135"/>
      <c r="J90" s="133"/>
      <c r="K90" s="133"/>
      <c r="L90" s="136"/>
      <c r="M90" s="136"/>
      <c r="N90" s="136"/>
      <c r="O90" s="136"/>
      <c r="P90" s="136"/>
      <c r="Q90" s="136"/>
      <c r="R90" s="136"/>
      <c r="S90" s="136"/>
      <c r="T90" s="137"/>
      <c r="U90" s="137"/>
      <c r="V90" s="133"/>
    </row>
    <row r="91" spans="1:22" ht="12.75" outlineLevel="2">
      <c r="A91" s="3"/>
      <c r="B91" s="105"/>
      <c r="C91" s="105"/>
      <c r="D91" s="119" t="s">
        <v>10</v>
      </c>
      <c r="E91" s="120">
        <v>7</v>
      </c>
      <c r="F91" s="121" t="s">
        <v>117</v>
      </c>
      <c r="G91" s="122" t="s">
        <v>241</v>
      </c>
      <c r="H91" s="123">
        <v>69.9</v>
      </c>
      <c r="I91" s="124" t="s">
        <v>13</v>
      </c>
      <c r="J91" s="125"/>
      <c r="K91" s="126">
        <f>H91*J91</f>
        <v>0</v>
      </c>
      <c r="L91" s="127">
        <f>IF(D91="S",K91,"")</f>
      </c>
      <c r="M91" s="128">
        <f>IF(OR(D91="P",D91="U"),K91,"")</f>
        <v>0</v>
      </c>
      <c r="N91" s="128">
        <f>IF(D91="H",K91,"")</f>
      </c>
      <c r="O91" s="128">
        <f>IF(D91="V",K91,"")</f>
      </c>
      <c r="P91" s="129">
        <v>0.0037317519999997754</v>
      </c>
      <c r="Q91" s="129">
        <v>0</v>
      </c>
      <c r="R91" s="129">
        <v>0.6959999999999127</v>
      </c>
      <c r="S91" s="125">
        <v>80.96899999998604</v>
      </c>
      <c r="T91" s="130">
        <v>15</v>
      </c>
      <c r="U91" s="131">
        <f>K91*(T91+100)/100</f>
        <v>0</v>
      </c>
      <c r="V91" s="132"/>
    </row>
    <row r="92" spans="1:22" s="36" customFormat="1" ht="10.5" customHeight="1" outlineLevel="3">
      <c r="A92" s="35"/>
      <c r="B92" s="133"/>
      <c r="C92" s="133"/>
      <c r="D92" s="133"/>
      <c r="E92" s="133"/>
      <c r="F92" s="133"/>
      <c r="G92" s="133" t="s">
        <v>100</v>
      </c>
      <c r="H92" s="134">
        <v>0</v>
      </c>
      <c r="I92" s="135"/>
      <c r="J92" s="133"/>
      <c r="K92" s="133"/>
      <c r="L92" s="136"/>
      <c r="M92" s="136"/>
      <c r="N92" s="136"/>
      <c r="O92" s="136"/>
      <c r="P92" s="136"/>
      <c r="Q92" s="136"/>
      <c r="R92" s="136"/>
      <c r="S92" s="136"/>
      <c r="T92" s="137"/>
      <c r="U92" s="137"/>
      <c r="V92" s="133"/>
    </row>
    <row r="93" spans="1:22" s="36" customFormat="1" ht="10.5" customHeight="1" outlineLevel="3">
      <c r="A93" s="35"/>
      <c r="B93" s="133"/>
      <c r="C93" s="133"/>
      <c r="D93" s="133"/>
      <c r="E93" s="133"/>
      <c r="F93" s="133"/>
      <c r="G93" s="133" t="s">
        <v>32</v>
      </c>
      <c r="H93" s="134">
        <v>2.5</v>
      </c>
      <c r="I93" s="135"/>
      <c r="J93" s="133"/>
      <c r="K93" s="133"/>
      <c r="L93" s="136"/>
      <c r="M93" s="136"/>
      <c r="N93" s="136"/>
      <c r="O93" s="136"/>
      <c r="P93" s="136"/>
      <c r="Q93" s="136"/>
      <c r="R93" s="136"/>
      <c r="S93" s="136"/>
      <c r="T93" s="137"/>
      <c r="U93" s="137"/>
      <c r="V93" s="133"/>
    </row>
    <row r="94" spans="1:22" s="36" customFormat="1" ht="10.5" customHeight="1" outlineLevel="3">
      <c r="A94" s="35"/>
      <c r="B94" s="133"/>
      <c r="C94" s="133"/>
      <c r="D94" s="133"/>
      <c r="E94" s="133"/>
      <c r="F94" s="133"/>
      <c r="G94" s="133" t="s">
        <v>17</v>
      </c>
      <c r="H94" s="134">
        <v>33</v>
      </c>
      <c r="I94" s="135"/>
      <c r="J94" s="133"/>
      <c r="K94" s="133"/>
      <c r="L94" s="136"/>
      <c r="M94" s="136"/>
      <c r="N94" s="136"/>
      <c r="O94" s="136"/>
      <c r="P94" s="136"/>
      <c r="Q94" s="136"/>
      <c r="R94" s="136"/>
      <c r="S94" s="136"/>
      <c r="T94" s="137"/>
      <c r="U94" s="137"/>
      <c r="V94" s="133"/>
    </row>
    <row r="95" spans="1:22" s="36" customFormat="1" ht="10.5" customHeight="1" outlineLevel="3">
      <c r="A95" s="35"/>
      <c r="B95" s="133"/>
      <c r="C95" s="133"/>
      <c r="D95" s="133"/>
      <c r="E95" s="133"/>
      <c r="F95" s="133"/>
      <c r="G95" s="133" t="s">
        <v>4</v>
      </c>
      <c r="H95" s="134">
        <v>2</v>
      </c>
      <c r="I95" s="135"/>
      <c r="J95" s="133"/>
      <c r="K95" s="133"/>
      <c r="L95" s="136"/>
      <c r="M95" s="136"/>
      <c r="N95" s="136"/>
      <c r="O95" s="136"/>
      <c r="P95" s="136"/>
      <c r="Q95" s="136"/>
      <c r="R95" s="136"/>
      <c r="S95" s="136"/>
      <c r="T95" s="137"/>
      <c r="U95" s="137"/>
      <c r="V95" s="133"/>
    </row>
    <row r="96" spans="1:22" s="36" customFormat="1" ht="10.5" customHeight="1" outlineLevel="3">
      <c r="A96" s="35"/>
      <c r="B96" s="133"/>
      <c r="C96" s="133"/>
      <c r="D96" s="133"/>
      <c r="E96" s="133"/>
      <c r="F96" s="133"/>
      <c r="G96" s="133" t="s">
        <v>26</v>
      </c>
      <c r="H96" s="134">
        <v>2</v>
      </c>
      <c r="I96" s="135"/>
      <c r="J96" s="133"/>
      <c r="K96" s="133"/>
      <c r="L96" s="136"/>
      <c r="M96" s="136"/>
      <c r="N96" s="136"/>
      <c r="O96" s="136"/>
      <c r="P96" s="136"/>
      <c r="Q96" s="136"/>
      <c r="R96" s="136"/>
      <c r="S96" s="136"/>
      <c r="T96" s="137"/>
      <c r="U96" s="137"/>
      <c r="V96" s="133"/>
    </row>
    <row r="97" spans="1:22" s="36" customFormat="1" ht="10.5" customHeight="1" outlineLevel="3">
      <c r="A97" s="35"/>
      <c r="B97" s="133"/>
      <c r="C97" s="133"/>
      <c r="D97" s="133"/>
      <c r="E97" s="133"/>
      <c r="F97" s="133"/>
      <c r="G97" s="133" t="s">
        <v>30</v>
      </c>
      <c r="H97" s="134">
        <v>0</v>
      </c>
      <c r="I97" s="135"/>
      <c r="J97" s="133"/>
      <c r="K97" s="133"/>
      <c r="L97" s="136"/>
      <c r="M97" s="136"/>
      <c r="N97" s="136"/>
      <c r="O97" s="136"/>
      <c r="P97" s="136"/>
      <c r="Q97" s="136"/>
      <c r="R97" s="136"/>
      <c r="S97" s="136"/>
      <c r="T97" s="137"/>
      <c r="U97" s="137"/>
      <c r="V97" s="133"/>
    </row>
    <row r="98" spans="1:22" s="36" customFormat="1" ht="10.5" customHeight="1" outlineLevel="3">
      <c r="A98" s="35"/>
      <c r="B98" s="133"/>
      <c r="C98" s="133"/>
      <c r="D98" s="133"/>
      <c r="E98" s="133"/>
      <c r="F98" s="133"/>
      <c r="G98" s="133" t="s">
        <v>73</v>
      </c>
      <c r="H98" s="134">
        <v>8.4</v>
      </c>
      <c r="I98" s="135"/>
      <c r="J98" s="133"/>
      <c r="K98" s="133"/>
      <c r="L98" s="136"/>
      <c r="M98" s="136"/>
      <c r="N98" s="136"/>
      <c r="O98" s="136"/>
      <c r="P98" s="136"/>
      <c r="Q98" s="136"/>
      <c r="R98" s="136"/>
      <c r="S98" s="136"/>
      <c r="T98" s="137"/>
      <c r="U98" s="137"/>
      <c r="V98" s="133"/>
    </row>
    <row r="99" spans="1:22" s="36" customFormat="1" ht="10.5" customHeight="1" outlineLevel="3">
      <c r="A99" s="35"/>
      <c r="B99" s="133"/>
      <c r="C99" s="133"/>
      <c r="D99" s="133"/>
      <c r="E99" s="133"/>
      <c r="F99" s="133"/>
      <c r="G99" s="133" t="s">
        <v>33</v>
      </c>
      <c r="H99" s="134">
        <v>0</v>
      </c>
      <c r="I99" s="135"/>
      <c r="J99" s="133"/>
      <c r="K99" s="133"/>
      <c r="L99" s="136"/>
      <c r="M99" s="136"/>
      <c r="N99" s="136"/>
      <c r="O99" s="136"/>
      <c r="P99" s="136"/>
      <c r="Q99" s="136"/>
      <c r="R99" s="136"/>
      <c r="S99" s="136"/>
      <c r="T99" s="137"/>
      <c r="U99" s="137"/>
      <c r="V99" s="133"/>
    </row>
    <row r="100" spans="1:22" s="36" customFormat="1" ht="10.5" customHeight="1" outlineLevel="3">
      <c r="A100" s="35"/>
      <c r="B100" s="133"/>
      <c r="C100" s="133"/>
      <c r="D100" s="133"/>
      <c r="E100" s="133"/>
      <c r="F100" s="133"/>
      <c r="G100" s="133" t="s">
        <v>73</v>
      </c>
      <c r="H100" s="134">
        <v>8.4</v>
      </c>
      <c r="I100" s="135"/>
      <c r="J100" s="133"/>
      <c r="K100" s="133"/>
      <c r="L100" s="136"/>
      <c r="M100" s="136"/>
      <c r="N100" s="136"/>
      <c r="O100" s="136"/>
      <c r="P100" s="136"/>
      <c r="Q100" s="136"/>
      <c r="R100" s="136"/>
      <c r="S100" s="136"/>
      <c r="T100" s="137"/>
      <c r="U100" s="137"/>
      <c r="V100" s="133"/>
    </row>
    <row r="101" spans="1:22" s="36" customFormat="1" ht="10.5" customHeight="1" outlineLevel="3">
      <c r="A101" s="35"/>
      <c r="B101" s="133"/>
      <c r="C101" s="133"/>
      <c r="D101" s="133"/>
      <c r="E101" s="133"/>
      <c r="F101" s="133"/>
      <c r="G101" s="133" t="s">
        <v>35</v>
      </c>
      <c r="H101" s="134">
        <v>0</v>
      </c>
      <c r="I101" s="135"/>
      <c r="J101" s="133"/>
      <c r="K101" s="133"/>
      <c r="L101" s="136"/>
      <c r="M101" s="136"/>
      <c r="N101" s="136"/>
      <c r="O101" s="136"/>
      <c r="P101" s="136"/>
      <c r="Q101" s="136"/>
      <c r="R101" s="136"/>
      <c r="S101" s="136"/>
      <c r="T101" s="137"/>
      <c r="U101" s="137"/>
      <c r="V101" s="133"/>
    </row>
    <row r="102" spans="1:22" s="36" customFormat="1" ht="10.5" customHeight="1" outlineLevel="3">
      <c r="A102" s="35"/>
      <c r="B102" s="133"/>
      <c r="C102" s="133"/>
      <c r="D102" s="133"/>
      <c r="E102" s="133"/>
      <c r="F102" s="133"/>
      <c r="G102" s="133" t="s">
        <v>73</v>
      </c>
      <c r="H102" s="134">
        <v>8.4</v>
      </c>
      <c r="I102" s="135"/>
      <c r="J102" s="133"/>
      <c r="K102" s="133"/>
      <c r="L102" s="136"/>
      <c r="M102" s="136"/>
      <c r="N102" s="136"/>
      <c r="O102" s="136"/>
      <c r="P102" s="136"/>
      <c r="Q102" s="136"/>
      <c r="R102" s="136"/>
      <c r="S102" s="136"/>
      <c r="T102" s="137"/>
      <c r="U102" s="137"/>
      <c r="V102" s="133"/>
    </row>
    <row r="103" spans="1:22" s="36" customFormat="1" ht="10.5" customHeight="1" outlineLevel="3">
      <c r="A103" s="35"/>
      <c r="B103" s="133"/>
      <c r="C103" s="133"/>
      <c r="D103" s="133"/>
      <c r="E103" s="133"/>
      <c r="F103" s="133"/>
      <c r="G103" s="133" t="s">
        <v>37</v>
      </c>
      <c r="H103" s="134">
        <v>0</v>
      </c>
      <c r="I103" s="135"/>
      <c r="J103" s="133"/>
      <c r="K103" s="133"/>
      <c r="L103" s="136"/>
      <c r="M103" s="136"/>
      <c r="N103" s="136"/>
      <c r="O103" s="136"/>
      <c r="P103" s="136"/>
      <c r="Q103" s="136"/>
      <c r="R103" s="136"/>
      <c r="S103" s="136"/>
      <c r="T103" s="137"/>
      <c r="U103" s="137"/>
      <c r="V103" s="133"/>
    </row>
    <row r="104" spans="1:22" s="36" customFormat="1" ht="10.5" customHeight="1" outlineLevel="3">
      <c r="A104" s="35"/>
      <c r="B104" s="133"/>
      <c r="C104" s="133"/>
      <c r="D104" s="133"/>
      <c r="E104" s="133"/>
      <c r="F104" s="133"/>
      <c r="G104" s="133" t="s">
        <v>68</v>
      </c>
      <c r="H104" s="134">
        <v>5.2</v>
      </c>
      <c r="I104" s="135"/>
      <c r="J104" s="133"/>
      <c r="K104" s="133"/>
      <c r="L104" s="136"/>
      <c r="M104" s="136"/>
      <c r="N104" s="136"/>
      <c r="O104" s="136"/>
      <c r="P104" s="136"/>
      <c r="Q104" s="136"/>
      <c r="R104" s="136"/>
      <c r="S104" s="136"/>
      <c r="T104" s="137"/>
      <c r="U104" s="137"/>
      <c r="V104" s="133"/>
    </row>
    <row r="105" spans="1:22" ht="12.75" outlineLevel="2">
      <c r="A105" s="3"/>
      <c r="B105" s="105"/>
      <c r="C105" s="105"/>
      <c r="D105" s="119" t="s">
        <v>10</v>
      </c>
      <c r="E105" s="120">
        <v>8</v>
      </c>
      <c r="F105" s="121" t="s">
        <v>118</v>
      </c>
      <c r="G105" s="122" t="s">
        <v>245</v>
      </c>
      <c r="H105" s="123">
        <v>164</v>
      </c>
      <c r="I105" s="124" t="s">
        <v>13</v>
      </c>
      <c r="J105" s="125"/>
      <c r="K105" s="126">
        <f>H105*J105</f>
        <v>0</v>
      </c>
      <c r="L105" s="127">
        <f>IF(D105="S",K105,"")</f>
      </c>
      <c r="M105" s="128">
        <f>IF(OR(D105="P",D105="U"),K105,"")</f>
        <v>0</v>
      </c>
      <c r="N105" s="128">
        <f>IF(D105="H",K105,"")</f>
      </c>
      <c r="O105" s="128">
        <f>IF(D105="V",K105,"")</f>
      </c>
      <c r="P105" s="129">
        <v>0.0061939220000010895</v>
      </c>
      <c r="Q105" s="129">
        <v>0</v>
      </c>
      <c r="R105" s="129">
        <v>0.7429999999999382</v>
      </c>
      <c r="S105" s="125">
        <v>87.12599999998938</v>
      </c>
      <c r="T105" s="130">
        <v>15</v>
      </c>
      <c r="U105" s="131">
        <f>K105*(T105+100)/100</f>
        <v>0</v>
      </c>
      <c r="V105" s="132"/>
    </row>
    <row r="106" spans="1:22" s="36" customFormat="1" ht="10.5" customHeight="1" outlineLevel="3">
      <c r="A106" s="35"/>
      <c r="B106" s="133"/>
      <c r="C106" s="133"/>
      <c r="D106" s="133"/>
      <c r="E106" s="133"/>
      <c r="F106" s="133"/>
      <c r="G106" s="133" t="s">
        <v>100</v>
      </c>
      <c r="H106" s="134">
        <v>0</v>
      </c>
      <c r="I106" s="135"/>
      <c r="J106" s="133"/>
      <c r="K106" s="133"/>
      <c r="L106" s="136"/>
      <c r="M106" s="136"/>
      <c r="N106" s="136"/>
      <c r="O106" s="136"/>
      <c r="P106" s="136"/>
      <c r="Q106" s="136"/>
      <c r="R106" s="136"/>
      <c r="S106" s="136"/>
      <c r="T106" s="137"/>
      <c r="U106" s="137"/>
      <c r="V106" s="133"/>
    </row>
    <row r="107" spans="1:22" s="36" customFormat="1" ht="10.5" customHeight="1" outlineLevel="3">
      <c r="A107" s="35"/>
      <c r="B107" s="133"/>
      <c r="C107" s="133"/>
      <c r="D107" s="133"/>
      <c r="E107" s="133"/>
      <c r="F107" s="133"/>
      <c r="G107" s="133" t="s">
        <v>76</v>
      </c>
      <c r="H107" s="134">
        <v>14.4</v>
      </c>
      <c r="I107" s="135"/>
      <c r="J107" s="133"/>
      <c r="K107" s="133"/>
      <c r="L107" s="136"/>
      <c r="M107" s="136"/>
      <c r="N107" s="136"/>
      <c r="O107" s="136"/>
      <c r="P107" s="136"/>
      <c r="Q107" s="136"/>
      <c r="R107" s="136"/>
      <c r="S107" s="136"/>
      <c r="T107" s="137"/>
      <c r="U107" s="137"/>
      <c r="V107" s="133"/>
    </row>
    <row r="108" spans="1:22" s="36" customFormat="1" ht="10.5" customHeight="1" outlineLevel="3">
      <c r="A108" s="35"/>
      <c r="B108" s="133"/>
      <c r="C108" s="133"/>
      <c r="D108" s="133"/>
      <c r="E108" s="133"/>
      <c r="F108" s="133"/>
      <c r="G108" s="133" t="s">
        <v>63</v>
      </c>
      <c r="H108" s="134">
        <v>2.8</v>
      </c>
      <c r="I108" s="135"/>
      <c r="J108" s="133"/>
      <c r="K108" s="133"/>
      <c r="L108" s="136"/>
      <c r="M108" s="136"/>
      <c r="N108" s="136"/>
      <c r="O108" s="136"/>
      <c r="P108" s="136"/>
      <c r="Q108" s="136"/>
      <c r="R108" s="136"/>
      <c r="S108" s="136"/>
      <c r="T108" s="137"/>
      <c r="U108" s="137"/>
      <c r="V108" s="133"/>
    </row>
    <row r="109" spans="1:22" s="36" customFormat="1" ht="10.5" customHeight="1" outlineLevel="3">
      <c r="A109" s="35"/>
      <c r="B109" s="133"/>
      <c r="C109" s="133"/>
      <c r="D109" s="133"/>
      <c r="E109" s="133"/>
      <c r="F109" s="133"/>
      <c r="G109" s="133" t="s">
        <v>67</v>
      </c>
      <c r="H109" s="134">
        <v>5</v>
      </c>
      <c r="I109" s="135"/>
      <c r="J109" s="133"/>
      <c r="K109" s="133"/>
      <c r="L109" s="136"/>
      <c r="M109" s="136"/>
      <c r="N109" s="136"/>
      <c r="O109" s="136"/>
      <c r="P109" s="136"/>
      <c r="Q109" s="136"/>
      <c r="R109" s="136"/>
      <c r="S109" s="136"/>
      <c r="T109" s="137"/>
      <c r="U109" s="137"/>
      <c r="V109" s="133"/>
    </row>
    <row r="110" spans="1:22" s="36" customFormat="1" ht="10.5" customHeight="1" outlineLevel="3">
      <c r="A110" s="35"/>
      <c r="B110" s="133"/>
      <c r="C110" s="133"/>
      <c r="D110" s="133"/>
      <c r="E110" s="133"/>
      <c r="F110" s="133"/>
      <c r="G110" s="133" t="s">
        <v>53</v>
      </c>
      <c r="H110" s="134">
        <v>66</v>
      </c>
      <c r="I110" s="135"/>
      <c r="J110" s="133"/>
      <c r="K110" s="133"/>
      <c r="L110" s="136"/>
      <c r="M110" s="136"/>
      <c r="N110" s="136"/>
      <c r="O110" s="136"/>
      <c r="P110" s="136"/>
      <c r="Q110" s="136"/>
      <c r="R110" s="136"/>
      <c r="S110" s="136"/>
      <c r="T110" s="137"/>
      <c r="U110" s="137"/>
      <c r="V110" s="133"/>
    </row>
    <row r="111" spans="1:22" s="36" customFormat="1" ht="10.5" customHeight="1" outlineLevel="3">
      <c r="A111" s="35"/>
      <c r="B111" s="133"/>
      <c r="C111" s="133"/>
      <c r="D111" s="133"/>
      <c r="E111" s="133"/>
      <c r="F111" s="133"/>
      <c r="G111" s="133" t="s">
        <v>31</v>
      </c>
      <c r="H111" s="134">
        <v>4</v>
      </c>
      <c r="I111" s="135"/>
      <c r="J111" s="133"/>
      <c r="K111" s="133"/>
      <c r="L111" s="136"/>
      <c r="M111" s="136"/>
      <c r="N111" s="136"/>
      <c r="O111" s="136"/>
      <c r="P111" s="136"/>
      <c r="Q111" s="136"/>
      <c r="R111" s="136"/>
      <c r="S111" s="136"/>
      <c r="T111" s="137"/>
      <c r="U111" s="137"/>
      <c r="V111" s="133"/>
    </row>
    <row r="112" spans="1:22" s="36" customFormat="1" ht="10.5" customHeight="1" outlineLevel="3">
      <c r="A112" s="35"/>
      <c r="B112" s="133"/>
      <c r="C112" s="133"/>
      <c r="D112" s="133"/>
      <c r="E112" s="133"/>
      <c r="F112" s="133"/>
      <c r="G112" s="133" t="s">
        <v>27</v>
      </c>
      <c r="H112" s="134">
        <v>4</v>
      </c>
      <c r="I112" s="135"/>
      <c r="J112" s="133"/>
      <c r="K112" s="133"/>
      <c r="L112" s="136"/>
      <c r="M112" s="136"/>
      <c r="N112" s="136"/>
      <c r="O112" s="136"/>
      <c r="P112" s="136"/>
      <c r="Q112" s="136"/>
      <c r="R112" s="136"/>
      <c r="S112" s="136"/>
      <c r="T112" s="137"/>
      <c r="U112" s="137"/>
      <c r="V112" s="133"/>
    </row>
    <row r="113" spans="1:22" s="36" customFormat="1" ht="10.5" customHeight="1" outlineLevel="3">
      <c r="A113" s="35"/>
      <c r="B113" s="133"/>
      <c r="C113" s="133"/>
      <c r="D113" s="133"/>
      <c r="E113" s="133"/>
      <c r="F113" s="133"/>
      <c r="G113" s="133" t="s">
        <v>30</v>
      </c>
      <c r="H113" s="134">
        <v>0</v>
      </c>
      <c r="I113" s="135"/>
      <c r="J113" s="133"/>
      <c r="K113" s="133"/>
      <c r="L113" s="136"/>
      <c r="M113" s="136"/>
      <c r="N113" s="136"/>
      <c r="O113" s="136"/>
      <c r="P113" s="136"/>
      <c r="Q113" s="136"/>
      <c r="R113" s="136"/>
      <c r="S113" s="136"/>
      <c r="T113" s="137"/>
      <c r="U113" s="137"/>
      <c r="V113" s="133"/>
    </row>
    <row r="114" spans="1:22" s="36" customFormat="1" ht="10.5" customHeight="1" outlineLevel="3">
      <c r="A114" s="35"/>
      <c r="B114" s="133"/>
      <c r="C114" s="133"/>
      <c r="D114" s="133"/>
      <c r="E114" s="133"/>
      <c r="F114" s="133"/>
      <c r="G114" s="133" t="s">
        <v>75</v>
      </c>
      <c r="H114" s="134">
        <v>17.2</v>
      </c>
      <c r="I114" s="135"/>
      <c r="J114" s="133"/>
      <c r="K114" s="133"/>
      <c r="L114" s="136"/>
      <c r="M114" s="136"/>
      <c r="N114" s="136"/>
      <c r="O114" s="136"/>
      <c r="P114" s="136"/>
      <c r="Q114" s="136"/>
      <c r="R114" s="136"/>
      <c r="S114" s="136"/>
      <c r="T114" s="137"/>
      <c r="U114" s="137"/>
      <c r="V114" s="133"/>
    </row>
    <row r="115" spans="1:22" s="36" customFormat="1" ht="10.5" customHeight="1" outlineLevel="3">
      <c r="A115" s="35"/>
      <c r="B115" s="133"/>
      <c r="C115" s="133"/>
      <c r="D115" s="133"/>
      <c r="E115" s="133"/>
      <c r="F115" s="133"/>
      <c r="G115" s="133" t="s">
        <v>72</v>
      </c>
      <c r="H115" s="134">
        <v>6.6</v>
      </c>
      <c r="I115" s="135"/>
      <c r="J115" s="133"/>
      <c r="K115" s="133"/>
      <c r="L115" s="136"/>
      <c r="M115" s="136"/>
      <c r="N115" s="136"/>
      <c r="O115" s="136"/>
      <c r="P115" s="136"/>
      <c r="Q115" s="136"/>
      <c r="R115" s="136"/>
      <c r="S115" s="136"/>
      <c r="T115" s="137"/>
      <c r="U115" s="137"/>
      <c r="V115" s="133"/>
    </row>
    <row r="116" spans="1:22" s="36" customFormat="1" ht="10.5" customHeight="1" outlineLevel="3">
      <c r="A116" s="35"/>
      <c r="B116" s="133"/>
      <c r="C116" s="133"/>
      <c r="D116" s="133"/>
      <c r="E116" s="133"/>
      <c r="F116" s="133"/>
      <c r="G116" s="133" t="s">
        <v>33</v>
      </c>
      <c r="H116" s="134">
        <v>0</v>
      </c>
      <c r="I116" s="135"/>
      <c r="J116" s="133"/>
      <c r="K116" s="133"/>
      <c r="L116" s="136"/>
      <c r="M116" s="136"/>
      <c r="N116" s="136"/>
      <c r="O116" s="136"/>
      <c r="P116" s="136"/>
      <c r="Q116" s="136"/>
      <c r="R116" s="136"/>
      <c r="S116" s="136"/>
      <c r="T116" s="137"/>
      <c r="U116" s="137"/>
      <c r="V116" s="133"/>
    </row>
    <row r="117" spans="1:22" s="36" customFormat="1" ht="10.5" customHeight="1" outlineLevel="3">
      <c r="A117" s="35"/>
      <c r="B117" s="133"/>
      <c r="C117" s="133"/>
      <c r="D117" s="133"/>
      <c r="E117" s="133"/>
      <c r="F117" s="133"/>
      <c r="G117" s="133" t="s">
        <v>33</v>
      </c>
      <c r="H117" s="134">
        <v>0</v>
      </c>
      <c r="I117" s="135"/>
      <c r="J117" s="133"/>
      <c r="K117" s="133"/>
      <c r="L117" s="136"/>
      <c r="M117" s="136"/>
      <c r="N117" s="136"/>
      <c r="O117" s="136"/>
      <c r="P117" s="136"/>
      <c r="Q117" s="136"/>
      <c r="R117" s="136"/>
      <c r="S117" s="136"/>
      <c r="T117" s="137"/>
      <c r="U117" s="137"/>
      <c r="V117" s="133"/>
    </row>
    <row r="118" spans="1:22" s="36" customFormat="1" ht="10.5" customHeight="1" outlineLevel="3">
      <c r="A118" s="35"/>
      <c r="B118" s="133"/>
      <c r="C118" s="133"/>
      <c r="D118" s="133"/>
      <c r="E118" s="133"/>
      <c r="F118" s="133"/>
      <c r="G118" s="133" t="s">
        <v>74</v>
      </c>
      <c r="H118" s="134">
        <v>16.8</v>
      </c>
      <c r="I118" s="135"/>
      <c r="J118" s="133"/>
      <c r="K118" s="133"/>
      <c r="L118" s="136"/>
      <c r="M118" s="136"/>
      <c r="N118" s="136"/>
      <c r="O118" s="136"/>
      <c r="P118" s="136"/>
      <c r="Q118" s="136"/>
      <c r="R118" s="136"/>
      <c r="S118" s="136"/>
      <c r="T118" s="137"/>
      <c r="U118" s="137"/>
      <c r="V118" s="133"/>
    </row>
    <row r="119" spans="1:22" s="36" customFormat="1" ht="10.5" customHeight="1" outlineLevel="3">
      <c r="A119" s="35"/>
      <c r="B119" s="133"/>
      <c r="C119" s="133"/>
      <c r="D119" s="133"/>
      <c r="E119" s="133"/>
      <c r="F119" s="133"/>
      <c r="G119" s="133" t="s">
        <v>35</v>
      </c>
      <c r="H119" s="134">
        <v>0</v>
      </c>
      <c r="I119" s="135"/>
      <c r="J119" s="133"/>
      <c r="K119" s="133"/>
      <c r="L119" s="136"/>
      <c r="M119" s="136"/>
      <c r="N119" s="136"/>
      <c r="O119" s="136"/>
      <c r="P119" s="136"/>
      <c r="Q119" s="136"/>
      <c r="R119" s="136"/>
      <c r="S119" s="136"/>
      <c r="T119" s="137"/>
      <c r="U119" s="137"/>
      <c r="V119" s="133"/>
    </row>
    <row r="120" spans="1:22" s="36" customFormat="1" ht="10.5" customHeight="1" outlineLevel="3">
      <c r="A120" s="35"/>
      <c r="B120" s="133"/>
      <c r="C120" s="133"/>
      <c r="D120" s="133"/>
      <c r="E120" s="133"/>
      <c r="F120" s="133"/>
      <c r="G120" s="133" t="s">
        <v>74</v>
      </c>
      <c r="H120" s="134">
        <v>16.8</v>
      </c>
      <c r="I120" s="135"/>
      <c r="J120" s="133"/>
      <c r="K120" s="133"/>
      <c r="L120" s="136"/>
      <c r="M120" s="136"/>
      <c r="N120" s="136"/>
      <c r="O120" s="136"/>
      <c r="P120" s="136"/>
      <c r="Q120" s="136"/>
      <c r="R120" s="136"/>
      <c r="S120" s="136"/>
      <c r="T120" s="137"/>
      <c r="U120" s="137"/>
      <c r="V120" s="133"/>
    </row>
    <row r="121" spans="1:22" s="36" customFormat="1" ht="10.5" customHeight="1" outlineLevel="3">
      <c r="A121" s="35"/>
      <c r="B121" s="133"/>
      <c r="C121" s="133"/>
      <c r="D121" s="133"/>
      <c r="E121" s="133"/>
      <c r="F121" s="133"/>
      <c r="G121" s="133" t="s">
        <v>37</v>
      </c>
      <c r="H121" s="134">
        <v>0</v>
      </c>
      <c r="I121" s="135"/>
      <c r="J121" s="133"/>
      <c r="K121" s="133"/>
      <c r="L121" s="136"/>
      <c r="M121" s="136"/>
      <c r="N121" s="136"/>
      <c r="O121" s="136"/>
      <c r="P121" s="136"/>
      <c r="Q121" s="136"/>
      <c r="R121" s="136"/>
      <c r="S121" s="136"/>
      <c r="T121" s="137"/>
      <c r="U121" s="137"/>
      <c r="V121" s="133"/>
    </row>
    <row r="122" spans="1:22" s="36" customFormat="1" ht="10.5" customHeight="1" outlineLevel="3">
      <c r="A122" s="35"/>
      <c r="B122" s="133"/>
      <c r="C122" s="133"/>
      <c r="D122" s="133"/>
      <c r="E122" s="133"/>
      <c r="F122" s="133"/>
      <c r="G122" s="133" t="s">
        <v>69</v>
      </c>
      <c r="H122" s="134">
        <v>10.4</v>
      </c>
      <c r="I122" s="135"/>
      <c r="J122" s="133"/>
      <c r="K122" s="133"/>
      <c r="L122" s="136"/>
      <c r="M122" s="136"/>
      <c r="N122" s="136"/>
      <c r="O122" s="136"/>
      <c r="P122" s="136"/>
      <c r="Q122" s="136"/>
      <c r="R122" s="136"/>
      <c r="S122" s="136"/>
      <c r="T122" s="137"/>
      <c r="U122" s="137"/>
      <c r="V122" s="133"/>
    </row>
    <row r="123" spans="1:22" ht="12.75" outlineLevel="2">
      <c r="A123" s="3"/>
      <c r="B123" s="105"/>
      <c r="C123" s="105"/>
      <c r="D123" s="119" t="s">
        <v>10</v>
      </c>
      <c r="E123" s="120">
        <v>9</v>
      </c>
      <c r="F123" s="121" t="s">
        <v>131</v>
      </c>
      <c r="G123" s="122" t="s">
        <v>263</v>
      </c>
      <c r="H123" s="123">
        <v>1075</v>
      </c>
      <c r="I123" s="124" t="s">
        <v>13</v>
      </c>
      <c r="J123" s="125"/>
      <c r="K123" s="126">
        <f>H123*J123</f>
        <v>0</v>
      </c>
      <c r="L123" s="127">
        <f>IF(D123="S",K123,"")</f>
      </c>
      <c r="M123" s="128">
        <f>IF(OR(D123="P",D123="U"),K123,"")</f>
        <v>0</v>
      </c>
      <c r="N123" s="128">
        <f>IF(D123="H",K123,"")</f>
      </c>
      <c r="O123" s="128">
        <f>IF(D123="V",K123,"")</f>
      </c>
      <c r="P123" s="129">
        <v>0.00018985400000009374</v>
      </c>
      <c r="Q123" s="129">
        <v>0</v>
      </c>
      <c r="R123" s="129">
        <v>0.06699999999999307</v>
      </c>
      <c r="S123" s="125">
        <v>8.744699999999044</v>
      </c>
      <c r="T123" s="130">
        <v>15</v>
      </c>
      <c r="U123" s="131">
        <f>K123*(T123+100)/100</f>
        <v>0</v>
      </c>
      <c r="V123" s="132"/>
    </row>
    <row r="124" spans="1:22" s="36" customFormat="1" ht="10.5" customHeight="1" outlineLevel="3">
      <c r="A124" s="35"/>
      <c r="B124" s="133"/>
      <c r="C124" s="133"/>
      <c r="D124" s="133"/>
      <c r="E124" s="133"/>
      <c r="F124" s="133"/>
      <c r="G124" s="133" t="s">
        <v>209</v>
      </c>
      <c r="H124" s="134">
        <v>1075</v>
      </c>
      <c r="I124" s="135"/>
      <c r="J124" s="133"/>
      <c r="K124" s="133"/>
      <c r="L124" s="136"/>
      <c r="M124" s="136"/>
      <c r="N124" s="136"/>
      <c r="O124" s="136"/>
      <c r="P124" s="136"/>
      <c r="Q124" s="136"/>
      <c r="R124" s="136"/>
      <c r="S124" s="136"/>
      <c r="T124" s="137"/>
      <c r="U124" s="137"/>
      <c r="V124" s="133"/>
    </row>
    <row r="125" spans="1:22" ht="12.75" outlineLevel="2">
      <c r="A125" s="3"/>
      <c r="B125" s="105"/>
      <c r="C125" s="105"/>
      <c r="D125" s="119" t="s">
        <v>10</v>
      </c>
      <c r="E125" s="120">
        <v>10</v>
      </c>
      <c r="F125" s="121" t="s">
        <v>132</v>
      </c>
      <c r="G125" s="122" t="s">
        <v>233</v>
      </c>
      <c r="H125" s="123">
        <v>1075</v>
      </c>
      <c r="I125" s="124" t="s">
        <v>13</v>
      </c>
      <c r="J125" s="125"/>
      <c r="K125" s="126">
        <f>H125*J125</f>
        <v>0</v>
      </c>
      <c r="L125" s="127">
        <f>IF(D125="S",K125,"")</f>
      </c>
      <c r="M125" s="128">
        <f>IF(OR(D125="P",D125="U"),K125,"")</f>
        <v>0</v>
      </c>
      <c r="N125" s="128">
        <f>IF(D125="H",K125,"")</f>
      </c>
      <c r="O125" s="128">
        <f>IF(D125="V",K125,"")</f>
      </c>
      <c r="P125" s="129">
        <v>1.0000000000005117E-05</v>
      </c>
      <c r="Q125" s="129">
        <v>0</v>
      </c>
      <c r="R125" s="129">
        <v>0.08199999999999363</v>
      </c>
      <c r="S125" s="125">
        <v>9.938399999999229</v>
      </c>
      <c r="T125" s="130">
        <v>15</v>
      </c>
      <c r="U125" s="131">
        <f>K125*(T125+100)/100</f>
        <v>0</v>
      </c>
      <c r="V125" s="132"/>
    </row>
    <row r="126" spans="1:22" ht="12.75" outlineLevel="2">
      <c r="A126" s="3"/>
      <c r="B126" s="105"/>
      <c r="C126" s="105"/>
      <c r="D126" s="119" t="s">
        <v>10</v>
      </c>
      <c r="E126" s="120">
        <v>11</v>
      </c>
      <c r="F126" s="121" t="s">
        <v>128</v>
      </c>
      <c r="G126" s="122" t="s">
        <v>226</v>
      </c>
      <c r="H126" s="123">
        <v>17</v>
      </c>
      <c r="I126" s="124" t="s">
        <v>50</v>
      </c>
      <c r="J126" s="125"/>
      <c r="K126" s="126">
        <f>H126*J126</f>
        <v>0</v>
      </c>
      <c r="L126" s="127">
        <f>IF(D126="S",K126,"")</f>
      </c>
      <c r="M126" s="128">
        <f>IF(OR(D126="P",D126="U"),K126,"")</f>
        <v>0</v>
      </c>
      <c r="N126" s="128">
        <f>IF(D126="H",K126,"")</f>
      </c>
      <c r="O126" s="128">
        <f>IF(D126="V",K126,"")</f>
      </c>
      <c r="P126" s="129">
        <v>0.0018126920000007347</v>
      </c>
      <c r="Q126" s="129">
        <v>0</v>
      </c>
      <c r="R126" s="129">
        <v>0.30699999999988137</v>
      </c>
      <c r="S126" s="125">
        <v>37.10919999998568</v>
      </c>
      <c r="T126" s="130">
        <v>15</v>
      </c>
      <c r="U126" s="131">
        <f>K126*(T126+100)/100</f>
        <v>0</v>
      </c>
      <c r="V126" s="132"/>
    </row>
    <row r="127" spans="1:22" s="36" customFormat="1" ht="10.5" customHeight="1" outlineLevel="3">
      <c r="A127" s="35"/>
      <c r="B127" s="133"/>
      <c r="C127" s="133"/>
      <c r="D127" s="133"/>
      <c r="E127" s="133"/>
      <c r="F127" s="133"/>
      <c r="G127" s="133" t="s">
        <v>100</v>
      </c>
      <c r="H127" s="134">
        <v>0</v>
      </c>
      <c r="I127" s="135"/>
      <c r="J127" s="133"/>
      <c r="K127" s="133"/>
      <c r="L127" s="136"/>
      <c r="M127" s="136"/>
      <c r="N127" s="136"/>
      <c r="O127" s="136"/>
      <c r="P127" s="136"/>
      <c r="Q127" s="136"/>
      <c r="R127" s="136"/>
      <c r="S127" s="136"/>
      <c r="T127" s="137"/>
      <c r="U127" s="137"/>
      <c r="V127" s="133"/>
    </row>
    <row r="128" spans="1:22" s="36" customFormat="1" ht="10.5" customHeight="1" outlineLevel="3">
      <c r="A128" s="35"/>
      <c r="B128" s="133"/>
      <c r="C128" s="133"/>
      <c r="D128" s="133"/>
      <c r="E128" s="133"/>
      <c r="F128" s="133"/>
      <c r="G128" s="133" t="s">
        <v>3</v>
      </c>
      <c r="H128" s="134">
        <v>1</v>
      </c>
      <c r="I128" s="135"/>
      <c r="J128" s="133"/>
      <c r="K128" s="133"/>
      <c r="L128" s="136"/>
      <c r="M128" s="136"/>
      <c r="N128" s="136"/>
      <c r="O128" s="136"/>
      <c r="P128" s="136"/>
      <c r="Q128" s="136"/>
      <c r="R128" s="136"/>
      <c r="S128" s="136"/>
      <c r="T128" s="137"/>
      <c r="U128" s="137"/>
      <c r="V128" s="133"/>
    </row>
    <row r="129" spans="1:22" s="36" customFormat="1" ht="10.5" customHeight="1" outlineLevel="3">
      <c r="A129" s="35"/>
      <c r="B129" s="133"/>
      <c r="C129" s="133"/>
      <c r="D129" s="133"/>
      <c r="E129" s="133"/>
      <c r="F129" s="133"/>
      <c r="G129" s="133" t="s">
        <v>30</v>
      </c>
      <c r="H129" s="134">
        <v>0</v>
      </c>
      <c r="I129" s="135"/>
      <c r="J129" s="133"/>
      <c r="K129" s="133"/>
      <c r="L129" s="136"/>
      <c r="M129" s="136"/>
      <c r="N129" s="136"/>
      <c r="O129" s="136"/>
      <c r="P129" s="136"/>
      <c r="Q129" s="136"/>
      <c r="R129" s="136"/>
      <c r="S129" s="136"/>
      <c r="T129" s="137"/>
      <c r="U129" s="137"/>
      <c r="V129" s="133"/>
    </row>
    <row r="130" spans="1:22" s="36" customFormat="1" ht="10.5" customHeight="1" outlineLevel="3">
      <c r="A130" s="35"/>
      <c r="B130" s="133"/>
      <c r="C130" s="133"/>
      <c r="D130" s="133"/>
      <c r="E130" s="133"/>
      <c r="F130" s="133"/>
      <c r="G130" s="133" t="s">
        <v>5</v>
      </c>
      <c r="H130" s="134">
        <v>4</v>
      </c>
      <c r="I130" s="135"/>
      <c r="J130" s="133"/>
      <c r="K130" s="133"/>
      <c r="L130" s="136"/>
      <c r="M130" s="136"/>
      <c r="N130" s="136"/>
      <c r="O130" s="136"/>
      <c r="P130" s="136"/>
      <c r="Q130" s="136"/>
      <c r="R130" s="136"/>
      <c r="S130" s="136"/>
      <c r="T130" s="137"/>
      <c r="U130" s="137"/>
      <c r="V130" s="133"/>
    </row>
    <row r="131" spans="1:22" s="36" customFormat="1" ht="10.5" customHeight="1" outlineLevel="3">
      <c r="A131" s="35"/>
      <c r="B131" s="133"/>
      <c r="C131" s="133"/>
      <c r="D131" s="133"/>
      <c r="E131" s="133"/>
      <c r="F131" s="133"/>
      <c r="G131" s="133" t="s">
        <v>33</v>
      </c>
      <c r="H131" s="134">
        <v>0</v>
      </c>
      <c r="I131" s="135"/>
      <c r="J131" s="133"/>
      <c r="K131" s="133"/>
      <c r="L131" s="136"/>
      <c r="M131" s="136"/>
      <c r="N131" s="136"/>
      <c r="O131" s="136"/>
      <c r="P131" s="136"/>
      <c r="Q131" s="136"/>
      <c r="R131" s="136"/>
      <c r="S131" s="136"/>
      <c r="T131" s="137"/>
      <c r="U131" s="137"/>
      <c r="V131" s="133"/>
    </row>
    <row r="132" spans="1:22" s="36" customFormat="1" ht="10.5" customHeight="1" outlineLevel="3">
      <c r="A132" s="35"/>
      <c r="B132" s="133"/>
      <c r="C132" s="133"/>
      <c r="D132" s="133"/>
      <c r="E132" s="133"/>
      <c r="F132" s="133"/>
      <c r="G132" s="133" t="s">
        <v>5</v>
      </c>
      <c r="H132" s="134">
        <v>4</v>
      </c>
      <c r="I132" s="135"/>
      <c r="J132" s="133"/>
      <c r="K132" s="133"/>
      <c r="L132" s="136"/>
      <c r="M132" s="136"/>
      <c r="N132" s="136"/>
      <c r="O132" s="136"/>
      <c r="P132" s="136"/>
      <c r="Q132" s="136"/>
      <c r="R132" s="136"/>
      <c r="S132" s="136"/>
      <c r="T132" s="137"/>
      <c r="U132" s="137"/>
      <c r="V132" s="133"/>
    </row>
    <row r="133" spans="1:22" s="36" customFormat="1" ht="10.5" customHeight="1" outlineLevel="3">
      <c r="A133" s="35"/>
      <c r="B133" s="133"/>
      <c r="C133" s="133"/>
      <c r="D133" s="133"/>
      <c r="E133" s="133"/>
      <c r="F133" s="133"/>
      <c r="G133" s="133" t="s">
        <v>35</v>
      </c>
      <c r="H133" s="134">
        <v>0</v>
      </c>
      <c r="I133" s="135"/>
      <c r="J133" s="133"/>
      <c r="K133" s="133"/>
      <c r="L133" s="136"/>
      <c r="M133" s="136"/>
      <c r="N133" s="136"/>
      <c r="O133" s="136"/>
      <c r="P133" s="136"/>
      <c r="Q133" s="136"/>
      <c r="R133" s="136"/>
      <c r="S133" s="136"/>
      <c r="T133" s="137"/>
      <c r="U133" s="137"/>
      <c r="V133" s="133"/>
    </row>
    <row r="134" spans="1:22" s="36" customFormat="1" ht="10.5" customHeight="1" outlineLevel="3">
      <c r="A134" s="35"/>
      <c r="B134" s="133"/>
      <c r="C134" s="133"/>
      <c r="D134" s="133"/>
      <c r="E134" s="133"/>
      <c r="F134" s="133"/>
      <c r="G134" s="133" t="s">
        <v>5</v>
      </c>
      <c r="H134" s="134">
        <v>4</v>
      </c>
      <c r="I134" s="135"/>
      <c r="J134" s="133"/>
      <c r="K134" s="133"/>
      <c r="L134" s="136"/>
      <c r="M134" s="136"/>
      <c r="N134" s="136"/>
      <c r="O134" s="136"/>
      <c r="P134" s="136"/>
      <c r="Q134" s="136"/>
      <c r="R134" s="136"/>
      <c r="S134" s="136"/>
      <c r="T134" s="137"/>
      <c r="U134" s="137"/>
      <c r="V134" s="133"/>
    </row>
    <row r="135" spans="1:22" s="36" customFormat="1" ht="10.5" customHeight="1" outlineLevel="3">
      <c r="A135" s="35"/>
      <c r="B135" s="133"/>
      <c r="C135" s="133"/>
      <c r="D135" s="133"/>
      <c r="E135" s="133"/>
      <c r="F135" s="133"/>
      <c r="G135" s="133" t="s">
        <v>37</v>
      </c>
      <c r="H135" s="134">
        <v>0</v>
      </c>
      <c r="I135" s="135"/>
      <c r="J135" s="133"/>
      <c r="K135" s="133"/>
      <c r="L135" s="136"/>
      <c r="M135" s="136"/>
      <c r="N135" s="136"/>
      <c r="O135" s="136"/>
      <c r="P135" s="136"/>
      <c r="Q135" s="136"/>
      <c r="R135" s="136"/>
      <c r="S135" s="136"/>
      <c r="T135" s="137"/>
      <c r="U135" s="137"/>
      <c r="V135" s="133"/>
    </row>
    <row r="136" spans="1:22" s="36" customFormat="1" ht="10.5" customHeight="1" outlineLevel="3">
      <c r="A136" s="35"/>
      <c r="B136" s="133"/>
      <c r="C136" s="133"/>
      <c r="D136" s="133"/>
      <c r="E136" s="133"/>
      <c r="F136" s="133"/>
      <c r="G136" s="133" t="s">
        <v>5</v>
      </c>
      <c r="H136" s="134">
        <v>4</v>
      </c>
      <c r="I136" s="135"/>
      <c r="J136" s="133"/>
      <c r="K136" s="133"/>
      <c r="L136" s="136"/>
      <c r="M136" s="136"/>
      <c r="N136" s="136"/>
      <c r="O136" s="136"/>
      <c r="P136" s="136"/>
      <c r="Q136" s="136"/>
      <c r="R136" s="136"/>
      <c r="S136" s="136"/>
      <c r="T136" s="137"/>
      <c r="U136" s="137"/>
      <c r="V136" s="133"/>
    </row>
    <row r="137" spans="1:22" ht="12.75" outlineLevel="2">
      <c r="A137" s="3"/>
      <c r="B137" s="105"/>
      <c r="C137" s="105"/>
      <c r="D137" s="119" t="s">
        <v>10</v>
      </c>
      <c r="E137" s="120">
        <v>12</v>
      </c>
      <c r="F137" s="121" t="s">
        <v>127</v>
      </c>
      <c r="G137" s="122" t="s">
        <v>225</v>
      </c>
      <c r="H137" s="123">
        <v>8</v>
      </c>
      <c r="I137" s="124" t="s">
        <v>50</v>
      </c>
      <c r="J137" s="125"/>
      <c r="K137" s="126">
        <f>H137*J137</f>
        <v>0</v>
      </c>
      <c r="L137" s="127">
        <f>IF(D137="S",K137,"")</f>
      </c>
      <c r="M137" s="128">
        <f>IF(OR(D137="P",D137="U"),K137,"")</f>
        <v>0</v>
      </c>
      <c r="N137" s="128">
        <f>IF(D137="H",K137,"")</f>
      </c>
      <c r="O137" s="128">
        <f>IF(D137="V",K137,"")</f>
      </c>
      <c r="P137" s="129">
        <v>0.0012901919999997885</v>
      </c>
      <c r="Q137" s="129">
        <v>0</v>
      </c>
      <c r="R137" s="129">
        <v>0.26600000000016877</v>
      </c>
      <c r="S137" s="125">
        <v>32.140000000020514</v>
      </c>
      <c r="T137" s="130">
        <v>15</v>
      </c>
      <c r="U137" s="131">
        <f>K137*(T137+100)/100</f>
        <v>0</v>
      </c>
      <c r="V137" s="132"/>
    </row>
    <row r="138" spans="1:22" s="36" customFormat="1" ht="10.5" customHeight="1" outlineLevel="3">
      <c r="A138" s="35"/>
      <c r="B138" s="133"/>
      <c r="C138" s="133"/>
      <c r="D138" s="133"/>
      <c r="E138" s="133"/>
      <c r="F138" s="133"/>
      <c r="G138" s="133" t="s">
        <v>30</v>
      </c>
      <c r="H138" s="134">
        <v>0</v>
      </c>
      <c r="I138" s="135"/>
      <c r="J138" s="133"/>
      <c r="K138" s="133"/>
      <c r="L138" s="136"/>
      <c r="M138" s="136"/>
      <c r="N138" s="136"/>
      <c r="O138" s="136"/>
      <c r="P138" s="136"/>
      <c r="Q138" s="136"/>
      <c r="R138" s="136"/>
      <c r="S138" s="136"/>
      <c r="T138" s="137"/>
      <c r="U138" s="137"/>
      <c r="V138" s="133"/>
    </row>
    <row r="139" spans="1:22" s="36" customFormat="1" ht="10.5" customHeight="1" outlineLevel="3">
      <c r="A139" s="35"/>
      <c r="B139" s="133"/>
      <c r="C139" s="133"/>
      <c r="D139" s="133"/>
      <c r="E139" s="133"/>
      <c r="F139" s="133"/>
      <c r="G139" s="133" t="s">
        <v>4</v>
      </c>
      <c r="H139" s="134">
        <v>2</v>
      </c>
      <c r="I139" s="135"/>
      <c r="J139" s="133"/>
      <c r="K139" s="133"/>
      <c r="L139" s="136"/>
      <c r="M139" s="136"/>
      <c r="N139" s="136"/>
      <c r="O139" s="136"/>
      <c r="P139" s="136"/>
      <c r="Q139" s="136"/>
      <c r="R139" s="136"/>
      <c r="S139" s="136"/>
      <c r="T139" s="137"/>
      <c r="U139" s="137"/>
      <c r="V139" s="133"/>
    </row>
    <row r="140" spans="1:22" s="36" customFormat="1" ht="10.5" customHeight="1" outlineLevel="3">
      <c r="A140" s="35"/>
      <c r="B140" s="133"/>
      <c r="C140" s="133"/>
      <c r="D140" s="133"/>
      <c r="E140" s="133"/>
      <c r="F140" s="133"/>
      <c r="G140" s="133" t="s">
        <v>33</v>
      </c>
      <c r="H140" s="134">
        <v>0</v>
      </c>
      <c r="I140" s="135"/>
      <c r="J140" s="133"/>
      <c r="K140" s="133"/>
      <c r="L140" s="136"/>
      <c r="M140" s="136"/>
      <c r="N140" s="136"/>
      <c r="O140" s="136"/>
      <c r="P140" s="136"/>
      <c r="Q140" s="136"/>
      <c r="R140" s="136"/>
      <c r="S140" s="136"/>
      <c r="T140" s="137"/>
      <c r="U140" s="137"/>
      <c r="V140" s="133"/>
    </row>
    <row r="141" spans="1:22" s="36" customFormat="1" ht="10.5" customHeight="1" outlineLevel="3">
      <c r="A141" s="35"/>
      <c r="B141" s="133"/>
      <c r="C141" s="133"/>
      <c r="D141" s="133"/>
      <c r="E141" s="133"/>
      <c r="F141" s="133"/>
      <c r="G141" s="133" t="s">
        <v>4</v>
      </c>
      <c r="H141" s="134">
        <v>2</v>
      </c>
      <c r="I141" s="135"/>
      <c r="J141" s="133"/>
      <c r="K141" s="133"/>
      <c r="L141" s="136"/>
      <c r="M141" s="136"/>
      <c r="N141" s="136"/>
      <c r="O141" s="136"/>
      <c r="P141" s="136"/>
      <c r="Q141" s="136"/>
      <c r="R141" s="136"/>
      <c r="S141" s="136"/>
      <c r="T141" s="137"/>
      <c r="U141" s="137"/>
      <c r="V141" s="133"/>
    </row>
    <row r="142" spans="1:22" s="36" customFormat="1" ht="10.5" customHeight="1" outlineLevel="3">
      <c r="A142" s="35"/>
      <c r="B142" s="133"/>
      <c r="C142" s="133"/>
      <c r="D142" s="133"/>
      <c r="E142" s="133"/>
      <c r="F142" s="133"/>
      <c r="G142" s="133" t="s">
        <v>35</v>
      </c>
      <c r="H142" s="134">
        <v>0</v>
      </c>
      <c r="I142" s="135"/>
      <c r="J142" s="133"/>
      <c r="K142" s="133"/>
      <c r="L142" s="136"/>
      <c r="M142" s="136"/>
      <c r="N142" s="136"/>
      <c r="O142" s="136"/>
      <c r="P142" s="136"/>
      <c r="Q142" s="136"/>
      <c r="R142" s="136"/>
      <c r="S142" s="136"/>
      <c r="T142" s="137"/>
      <c r="U142" s="137"/>
      <c r="V142" s="133"/>
    </row>
    <row r="143" spans="1:22" s="36" customFormat="1" ht="10.5" customHeight="1" outlineLevel="3">
      <c r="A143" s="35"/>
      <c r="B143" s="133"/>
      <c r="C143" s="133"/>
      <c r="D143" s="133"/>
      <c r="E143" s="133"/>
      <c r="F143" s="133"/>
      <c r="G143" s="133" t="s">
        <v>4</v>
      </c>
      <c r="H143" s="134">
        <v>2</v>
      </c>
      <c r="I143" s="135"/>
      <c r="J143" s="133"/>
      <c r="K143" s="133"/>
      <c r="L143" s="136"/>
      <c r="M143" s="136"/>
      <c r="N143" s="136"/>
      <c r="O143" s="136"/>
      <c r="P143" s="136"/>
      <c r="Q143" s="136"/>
      <c r="R143" s="136"/>
      <c r="S143" s="136"/>
      <c r="T143" s="137"/>
      <c r="U143" s="137"/>
      <c r="V143" s="133"/>
    </row>
    <row r="144" spans="1:22" s="36" customFormat="1" ht="10.5" customHeight="1" outlineLevel="3">
      <c r="A144" s="35"/>
      <c r="B144" s="133"/>
      <c r="C144" s="133"/>
      <c r="D144" s="133"/>
      <c r="E144" s="133"/>
      <c r="F144" s="133"/>
      <c r="G144" s="133" t="s">
        <v>37</v>
      </c>
      <c r="H144" s="134">
        <v>0</v>
      </c>
      <c r="I144" s="135"/>
      <c r="J144" s="133"/>
      <c r="K144" s="133"/>
      <c r="L144" s="136"/>
      <c r="M144" s="136"/>
      <c r="N144" s="136"/>
      <c r="O144" s="136"/>
      <c r="P144" s="136"/>
      <c r="Q144" s="136"/>
      <c r="R144" s="136"/>
      <c r="S144" s="136"/>
      <c r="T144" s="137"/>
      <c r="U144" s="137"/>
      <c r="V144" s="133"/>
    </row>
    <row r="145" spans="1:22" s="36" customFormat="1" ht="10.5" customHeight="1" outlineLevel="3">
      <c r="A145" s="35"/>
      <c r="B145" s="133"/>
      <c r="C145" s="133"/>
      <c r="D145" s="133"/>
      <c r="E145" s="133"/>
      <c r="F145" s="133"/>
      <c r="G145" s="133" t="s">
        <v>4</v>
      </c>
      <c r="H145" s="134">
        <v>2</v>
      </c>
      <c r="I145" s="135"/>
      <c r="J145" s="133"/>
      <c r="K145" s="133"/>
      <c r="L145" s="136"/>
      <c r="M145" s="136"/>
      <c r="N145" s="136"/>
      <c r="O145" s="136"/>
      <c r="P145" s="136"/>
      <c r="Q145" s="136"/>
      <c r="R145" s="136"/>
      <c r="S145" s="136"/>
      <c r="T145" s="137"/>
      <c r="U145" s="137"/>
      <c r="V145" s="133"/>
    </row>
    <row r="146" spans="1:22" ht="12.75" outlineLevel="2">
      <c r="A146" s="3"/>
      <c r="B146" s="105"/>
      <c r="C146" s="105"/>
      <c r="D146" s="119" t="s">
        <v>10</v>
      </c>
      <c r="E146" s="120">
        <v>13</v>
      </c>
      <c r="F146" s="121" t="s">
        <v>126</v>
      </c>
      <c r="G146" s="122" t="s">
        <v>224</v>
      </c>
      <c r="H146" s="123">
        <v>36</v>
      </c>
      <c r="I146" s="124" t="s">
        <v>50</v>
      </c>
      <c r="J146" s="125"/>
      <c r="K146" s="126">
        <f>H146*J146</f>
        <v>0</v>
      </c>
      <c r="L146" s="127">
        <f>IF(D146="S",K146,"")</f>
      </c>
      <c r="M146" s="128">
        <f>IF(OR(D146="P",D146="U"),K146,"")</f>
        <v>0</v>
      </c>
      <c r="N146" s="128">
        <f>IF(D146="H",K146,"")</f>
      </c>
      <c r="O146" s="128">
        <f>IF(D146="V",K146,"")</f>
      </c>
      <c r="P146" s="129">
        <v>0.0010301920000000072</v>
      </c>
      <c r="Q146" s="129">
        <v>0</v>
      </c>
      <c r="R146" s="129">
        <v>0.22500000000000142</v>
      </c>
      <c r="S146" s="125">
        <v>27.170800000000224</v>
      </c>
      <c r="T146" s="130">
        <v>15</v>
      </c>
      <c r="U146" s="131">
        <f>K146*(T146+100)/100</f>
        <v>0</v>
      </c>
      <c r="V146" s="132"/>
    </row>
    <row r="147" spans="1:22" s="36" customFormat="1" ht="10.5" customHeight="1" outlineLevel="3">
      <c r="A147" s="35"/>
      <c r="B147" s="133"/>
      <c r="C147" s="133"/>
      <c r="D147" s="133"/>
      <c r="E147" s="133"/>
      <c r="F147" s="133"/>
      <c r="G147" s="133" t="s">
        <v>30</v>
      </c>
      <c r="H147" s="134">
        <v>0</v>
      </c>
      <c r="I147" s="135"/>
      <c r="J147" s="133"/>
      <c r="K147" s="133"/>
      <c r="L147" s="136"/>
      <c r="M147" s="136"/>
      <c r="N147" s="136"/>
      <c r="O147" s="136"/>
      <c r="P147" s="136"/>
      <c r="Q147" s="136"/>
      <c r="R147" s="136"/>
      <c r="S147" s="136"/>
      <c r="T147" s="137"/>
      <c r="U147" s="137"/>
      <c r="V147" s="133"/>
    </row>
    <row r="148" spans="1:22" s="36" customFormat="1" ht="10.5" customHeight="1" outlineLevel="3">
      <c r="A148" s="35"/>
      <c r="B148" s="133"/>
      <c r="C148" s="133"/>
      <c r="D148" s="133"/>
      <c r="E148" s="133"/>
      <c r="F148" s="133"/>
      <c r="G148" s="133" t="s">
        <v>38</v>
      </c>
      <c r="H148" s="134">
        <v>12</v>
      </c>
      <c r="I148" s="135"/>
      <c r="J148" s="133"/>
      <c r="K148" s="133"/>
      <c r="L148" s="136"/>
      <c r="M148" s="136"/>
      <c r="N148" s="136"/>
      <c r="O148" s="136"/>
      <c r="P148" s="136"/>
      <c r="Q148" s="136"/>
      <c r="R148" s="136"/>
      <c r="S148" s="136"/>
      <c r="T148" s="137"/>
      <c r="U148" s="137"/>
      <c r="V148" s="133"/>
    </row>
    <row r="149" spans="1:22" s="36" customFormat="1" ht="10.5" customHeight="1" outlineLevel="3">
      <c r="A149" s="35"/>
      <c r="B149" s="133"/>
      <c r="C149" s="133"/>
      <c r="D149" s="133"/>
      <c r="E149" s="133"/>
      <c r="F149" s="133"/>
      <c r="G149" s="133" t="s">
        <v>33</v>
      </c>
      <c r="H149" s="134">
        <v>0</v>
      </c>
      <c r="I149" s="135"/>
      <c r="J149" s="133"/>
      <c r="K149" s="133"/>
      <c r="L149" s="136"/>
      <c r="M149" s="136"/>
      <c r="N149" s="136"/>
      <c r="O149" s="136"/>
      <c r="P149" s="136"/>
      <c r="Q149" s="136"/>
      <c r="R149" s="136"/>
      <c r="S149" s="136"/>
      <c r="T149" s="137"/>
      <c r="U149" s="137"/>
      <c r="V149" s="133"/>
    </row>
    <row r="150" spans="1:22" s="36" customFormat="1" ht="10.5" customHeight="1" outlineLevel="3">
      <c r="A150" s="35"/>
      <c r="B150" s="133"/>
      <c r="C150" s="133"/>
      <c r="D150" s="133"/>
      <c r="E150" s="133"/>
      <c r="F150" s="133"/>
      <c r="G150" s="133" t="s">
        <v>38</v>
      </c>
      <c r="H150" s="134">
        <v>12</v>
      </c>
      <c r="I150" s="135"/>
      <c r="J150" s="133"/>
      <c r="K150" s="133"/>
      <c r="L150" s="136"/>
      <c r="M150" s="136"/>
      <c r="N150" s="136"/>
      <c r="O150" s="136"/>
      <c r="P150" s="136"/>
      <c r="Q150" s="136"/>
      <c r="R150" s="136"/>
      <c r="S150" s="136"/>
      <c r="T150" s="137"/>
      <c r="U150" s="137"/>
      <c r="V150" s="133"/>
    </row>
    <row r="151" spans="1:22" s="36" customFormat="1" ht="10.5" customHeight="1" outlineLevel="3">
      <c r="A151" s="35"/>
      <c r="B151" s="133"/>
      <c r="C151" s="133"/>
      <c r="D151" s="133"/>
      <c r="E151" s="133"/>
      <c r="F151" s="133"/>
      <c r="G151" s="133" t="s">
        <v>35</v>
      </c>
      <c r="H151" s="134">
        <v>0</v>
      </c>
      <c r="I151" s="135"/>
      <c r="J151" s="133"/>
      <c r="K151" s="133"/>
      <c r="L151" s="136"/>
      <c r="M151" s="136"/>
      <c r="N151" s="136"/>
      <c r="O151" s="136"/>
      <c r="P151" s="136"/>
      <c r="Q151" s="136"/>
      <c r="R151" s="136"/>
      <c r="S151" s="136"/>
      <c r="T151" s="137"/>
      <c r="U151" s="137"/>
      <c r="V151" s="133"/>
    </row>
    <row r="152" spans="1:22" s="36" customFormat="1" ht="10.5" customHeight="1" outlineLevel="3">
      <c r="A152" s="35"/>
      <c r="B152" s="133"/>
      <c r="C152" s="133"/>
      <c r="D152" s="133"/>
      <c r="E152" s="133"/>
      <c r="F152" s="133"/>
      <c r="G152" s="133" t="s">
        <v>38</v>
      </c>
      <c r="H152" s="134">
        <v>12</v>
      </c>
      <c r="I152" s="135"/>
      <c r="J152" s="133"/>
      <c r="K152" s="133"/>
      <c r="L152" s="136"/>
      <c r="M152" s="136"/>
      <c r="N152" s="136"/>
      <c r="O152" s="136"/>
      <c r="P152" s="136"/>
      <c r="Q152" s="136"/>
      <c r="R152" s="136"/>
      <c r="S152" s="136"/>
      <c r="T152" s="137"/>
      <c r="U152" s="137"/>
      <c r="V152" s="133"/>
    </row>
    <row r="153" spans="1:22" s="36" customFormat="1" ht="10.5" customHeight="1" outlineLevel="3">
      <c r="A153" s="35"/>
      <c r="B153" s="133"/>
      <c r="C153" s="133"/>
      <c r="D153" s="133"/>
      <c r="E153" s="133"/>
      <c r="F153" s="133"/>
      <c r="G153" s="133" t="s">
        <v>37</v>
      </c>
      <c r="H153" s="134">
        <v>0</v>
      </c>
      <c r="I153" s="135"/>
      <c r="J153" s="133"/>
      <c r="K153" s="133"/>
      <c r="L153" s="136"/>
      <c r="M153" s="136"/>
      <c r="N153" s="136"/>
      <c r="O153" s="136"/>
      <c r="P153" s="136"/>
      <c r="Q153" s="136"/>
      <c r="R153" s="136"/>
      <c r="S153" s="136"/>
      <c r="T153" s="137"/>
      <c r="U153" s="137"/>
      <c r="V153" s="133"/>
    </row>
    <row r="154" spans="1:22" s="36" customFormat="1" ht="10.5" customHeight="1" outlineLevel="3">
      <c r="A154" s="35"/>
      <c r="B154" s="133"/>
      <c r="C154" s="133"/>
      <c r="D154" s="133"/>
      <c r="E154" s="133"/>
      <c r="F154" s="133"/>
      <c r="G154" s="133" t="s">
        <v>2</v>
      </c>
      <c r="H154" s="134">
        <v>0</v>
      </c>
      <c r="I154" s="135"/>
      <c r="J154" s="133"/>
      <c r="K154" s="133"/>
      <c r="L154" s="136"/>
      <c r="M154" s="136"/>
      <c r="N154" s="136"/>
      <c r="O154" s="136"/>
      <c r="P154" s="136"/>
      <c r="Q154" s="136"/>
      <c r="R154" s="136"/>
      <c r="S154" s="136"/>
      <c r="T154" s="137"/>
      <c r="U154" s="137"/>
      <c r="V154" s="133"/>
    </row>
    <row r="155" spans="1:22" ht="12.75" outlineLevel="2">
      <c r="A155" s="3"/>
      <c r="B155" s="105"/>
      <c r="C155" s="105"/>
      <c r="D155" s="119" t="s">
        <v>10</v>
      </c>
      <c r="E155" s="120">
        <v>14</v>
      </c>
      <c r="F155" s="121" t="s">
        <v>125</v>
      </c>
      <c r="G155" s="122" t="s">
        <v>223</v>
      </c>
      <c r="H155" s="123">
        <v>42</v>
      </c>
      <c r="I155" s="124" t="s">
        <v>50</v>
      </c>
      <c r="J155" s="125"/>
      <c r="K155" s="126">
        <f>H155*J155</f>
        <v>0</v>
      </c>
      <c r="L155" s="127">
        <f>IF(D155="S",K155,"")</f>
      </c>
      <c r="M155" s="128">
        <f>IF(OR(D155="P",D155="U"),K155,"")</f>
        <v>0</v>
      </c>
      <c r="N155" s="128">
        <f>IF(D155="H",K155,"")</f>
      </c>
      <c r="O155" s="128">
        <f>IF(D155="V",K155,"")</f>
      </c>
      <c r="P155" s="129">
        <v>0.0008076920000003565</v>
      </c>
      <c r="Q155" s="129">
        <v>0</v>
      </c>
      <c r="R155" s="129">
        <v>0.20400000000004326</v>
      </c>
      <c r="S155" s="125">
        <v>24.6256000000053</v>
      </c>
      <c r="T155" s="130">
        <v>15</v>
      </c>
      <c r="U155" s="131">
        <f>K155*(T155+100)/100</f>
        <v>0</v>
      </c>
      <c r="V155" s="132"/>
    </row>
    <row r="156" spans="1:22" ht="12.75" outlineLevel="2">
      <c r="A156" s="3"/>
      <c r="B156" s="105"/>
      <c r="C156" s="105"/>
      <c r="D156" s="119" t="s">
        <v>10</v>
      </c>
      <c r="E156" s="120">
        <v>15</v>
      </c>
      <c r="F156" s="121" t="s">
        <v>119</v>
      </c>
      <c r="G156" s="122" t="s">
        <v>259</v>
      </c>
      <c r="H156" s="123">
        <v>152</v>
      </c>
      <c r="I156" s="124" t="s">
        <v>13</v>
      </c>
      <c r="J156" s="125"/>
      <c r="K156" s="126">
        <f>H156*J156</f>
        <v>0</v>
      </c>
      <c r="L156" s="127">
        <f>IF(D156="S",K156,"")</f>
      </c>
      <c r="M156" s="128">
        <f>IF(OR(D156="P",D156="U"),K156,"")</f>
        <v>0</v>
      </c>
      <c r="N156" s="128">
        <f>IF(D156="H",K156,"")</f>
      </c>
      <c r="O156" s="128">
        <f>IF(D156="V",K156,"")</f>
      </c>
      <c r="P156" s="129">
        <v>0.00013</v>
      </c>
      <c r="Q156" s="129">
        <v>0</v>
      </c>
      <c r="R156" s="129">
        <v>0.05200000000002092</v>
      </c>
      <c r="S156" s="125">
        <v>5.0128000000020165</v>
      </c>
      <c r="T156" s="130">
        <v>15</v>
      </c>
      <c r="U156" s="131">
        <f>K156*(T156+100)/100</f>
        <v>0</v>
      </c>
      <c r="V156" s="132"/>
    </row>
    <row r="157" spans="1:22" s="36" customFormat="1" ht="10.5" customHeight="1" outlineLevel="3">
      <c r="A157" s="35"/>
      <c r="B157" s="133"/>
      <c r="C157" s="133"/>
      <c r="D157" s="133"/>
      <c r="E157" s="133"/>
      <c r="F157" s="133"/>
      <c r="G157" s="133" t="s">
        <v>58</v>
      </c>
      <c r="H157" s="134">
        <v>0</v>
      </c>
      <c r="I157" s="135"/>
      <c r="J157" s="133"/>
      <c r="K157" s="133"/>
      <c r="L157" s="136"/>
      <c r="M157" s="136"/>
      <c r="N157" s="136"/>
      <c r="O157" s="136"/>
      <c r="P157" s="136"/>
      <c r="Q157" s="136"/>
      <c r="R157" s="136"/>
      <c r="S157" s="136"/>
      <c r="T157" s="137"/>
      <c r="U157" s="137"/>
      <c r="V157" s="133"/>
    </row>
    <row r="158" spans="1:22" s="36" customFormat="1" ht="10.5" customHeight="1" outlineLevel="3">
      <c r="A158" s="35"/>
      <c r="B158" s="133"/>
      <c r="C158" s="133"/>
      <c r="D158" s="133"/>
      <c r="E158" s="133"/>
      <c r="F158" s="133"/>
      <c r="G158" s="133" t="s">
        <v>28</v>
      </c>
      <c r="H158" s="134">
        <v>152</v>
      </c>
      <c r="I158" s="135"/>
      <c r="J158" s="133"/>
      <c r="K158" s="133"/>
      <c r="L158" s="136"/>
      <c r="M158" s="136"/>
      <c r="N158" s="136"/>
      <c r="O158" s="136"/>
      <c r="P158" s="136"/>
      <c r="Q158" s="136"/>
      <c r="R158" s="136"/>
      <c r="S158" s="136"/>
      <c r="T158" s="137"/>
      <c r="U158" s="137"/>
      <c r="V158" s="133"/>
    </row>
    <row r="159" spans="1:22" ht="12.75" outlineLevel="2">
      <c r="A159" s="3"/>
      <c r="B159" s="105"/>
      <c r="C159" s="105"/>
      <c r="D159" s="119" t="s">
        <v>10</v>
      </c>
      <c r="E159" s="120">
        <v>16</v>
      </c>
      <c r="F159" s="121" t="s">
        <v>120</v>
      </c>
      <c r="G159" s="122" t="s">
        <v>266</v>
      </c>
      <c r="H159" s="123">
        <v>198.4</v>
      </c>
      <c r="I159" s="124" t="s">
        <v>13</v>
      </c>
      <c r="J159" s="125"/>
      <c r="K159" s="126">
        <f>H159*J159</f>
        <v>0</v>
      </c>
      <c r="L159" s="127">
        <f>IF(D159="S",K159,"")</f>
      </c>
      <c r="M159" s="128">
        <f>IF(OR(D159="P",D159="U"),K159,"")</f>
        <v>0</v>
      </c>
      <c r="N159" s="128">
        <f>IF(D159="H",K159,"")</f>
      </c>
      <c r="O159" s="128">
        <f>IF(D159="V",K159,"")</f>
      </c>
      <c r="P159" s="129">
        <v>0.00029</v>
      </c>
      <c r="Q159" s="129">
        <v>0</v>
      </c>
      <c r="R159" s="129">
        <v>0</v>
      </c>
      <c r="S159" s="125">
        <v>0</v>
      </c>
      <c r="T159" s="130">
        <v>15</v>
      </c>
      <c r="U159" s="131">
        <f>K159*(T159+100)/100</f>
        <v>0</v>
      </c>
      <c r="V159" s="132"/>
    </row>
    <row r="160" spans="1:22" s="36" customFormat="1" ht="10.5" customHeight="1" outlineLevel="3">
      <c r="A160" s="35"/>
      <c r="B160" s="133"/>
      <c r="C160" s="133"/>
      <c r="D160" s="133"/>
      <c r="E160" s="133"/>
      <c r="F160" s="133"/>
      <c r="G160" s="133" t="s">
        <v>60</v>
      </c>
      <c r="H160" s="134">
        <v>0</v>
      </c>
      <c r="I160" s="135"/>
      <c r="J160" s="133"/>
      <c r="K160" s="133"/>
      <c r="L160" s="136"/>
      <c r="M160" s="136"/>
      <c r="N160" s="136"/>
      <c r="O160" s="136"/>
      <c r="P160" s="136"/>
      <c r="Q160" s="136"/>
      <c r="R160" s="136"/>
      <c r="S160" s="136"/>
      <c r="T160" s="137"/>
      <c r="U160" s="137"/>
      <c r="V160" s="133"/>
    </row>
    <row r="161" spans="1:22" s="36" customFormat="1" ht="10.5" customHeight="1" outlineLevel="3">
      <c r="A161" s="35"/>
      <c r="B161" s="133"/>
      <c r="C161" s="133"/>
      <c r="D161" s="133"/>
      <c r="E161" s="133"/>
      <c r="F161" s="133"/>
      <c r="G161" s="133" t="s">
        <v>55</v>
      </c>
      <c r="H161" s="134">
        <v>69.9</v>
      </c>
      <c r="I161" s="135"/>
      <c r="J161" s="133"/>
      <c r="K161" s="133"/>
      <c r="L161" s="136"/>
      <c r="M161" s="136"/>
      <c r="N161" s="136"/>
      <c r="O161" s="136"/>
      <c r="P161" s="136"/>
      <c r="Q161" s="136"/>
      <c r="R161" s="136"/>
      <c r="S161" s="136"/>
      <c r="T161" s="137"/>
      <c r="U161" s="137"/>
      <c r="V161" s="133"/>
    </row>
    <row r="162" spans="1:22" s="36" customFormat="1" ht="10.5" customHeight="1" outlineLevel="3">
      <c r="A162" s="35"/>
      <c r="B162" s="133"/>
      <c r="C162" s="133"/>
      <c r="D162" s="133"/>
      <c r="E162" s="133"/>
      <c r="F162" s="133"/>
      <c r="G162" s="133" t="s">
        <v>59</v>
      </c>
      <c r="H162" s="134">
        <v>0</v>
      </c>
      <c r="I162" s="135"/>
      <c r="J162" s="133"/>
      <c r="K162" s="133"/>
      <c r="L162" s="136"/>
      <c r="M162" s="136"/>
      <c r="N162" s="136"/>
      <c r="O162" s="136"/>
      <c r="P162" s="136"/>
      <c r="Q162" s="136"/>
      <c r="R162" s="136"/>
      <c r="S162" s="136"/>
      <c r="T162" s="137"/>
      <c r="U162" s="137"/>
      <c r="V162" s="133"/>
    </row>
    <row r="163" spans="1:22" s="36" customFormat="1" ht="10.5" customHeight="1" outlineLevel="3">
      <c r="A163" s="35"/>
      <c r="B163" s="133"/>
      <c r="C163" s="133"/>
      <c r="D163" s="133"/>
      <c r="E163" s="133"/>
      <c r="F163" s="133"/>
      <c r="G163" s="133" t="s">
        <v>64</v>
      </c>
      <c r="H163" s="134">
        <v>128.5</v>
      </c>
      <c r="I163" s="135"/>
      <c r="J163" s="133"/>
      <c r="K163" s="133"/>
      <c r="L163" s="136"/>
      <c r="M163" s="136"/>
      <c r="N163" s="136"/>
      <c r="O163" s="136"/>
      <c r="P163" s="136"/>
      <c r="Q163" s="136"/>
      <c r="R163" s="136"/>
      <c r="S163" s="136"/>
      <c r="T163" s="137"/>
      <c r="U163" s="137"/>
      <c r="V163" s="133"/>
    </row>
    <row r="164" spans="1:22" s="36" customFormat="1" ht="10.5" customHeight="1" outlineLevel="3">
      <c r="A164" s="35"/>
      <c r="B164" s="133"/>
      <c r="C164" s="133"/>
      <c r="D164" s="133"/>
      <c r="E164" s="133"/>
      <c r="F164" s="133"/>
      <c r="G164" s="133"/>
      <c r="H164" s="134"/>
      <c r="I164" s="135"/>
      <c r="J164" s="133"/>
      <c r="K164" s="133"/>
      <c r="L164" s="136"/>
      <c r="M164" s="136"/>
      <c r="N164" s="136"/>
      <c r="O164" s="136"/>
      <c r="P164" s="136"/>
      <c r="Q164" s="136"/>
      <c r="R164" s="136"/>
      <c r="S164" s="136"/>
      <c r="T164" s="137"/>
      <c r="U164" s="137"/>
      <c r="V164" s="133"/>
    </row>
    <row r="165" spans="1:22" ht="25.5" outlineLevel="2">
      <c r="A165" s="3"/>
      <c r="B165" s="105"/>
      <c r="C165" s="105"/>
      <c r="D165" s="119" t="s">
        <v>10</v>
      </c>
      <c r="E165" s="120">
        <v>17</v>
      </c>
      <c r="F165" s="121" t="s">
        <v>121</v>
      </c>
      <c r="G165" s="122" t="s">
        <v>286</v>
      </c>
      <c r="H165" s="123">
        <v>561</v>
      </c>
      <c r="I165" s="124" t="s">
        <v>13</v>
      </c>
      <c r="J165" s="125"/>
      <c r="K165" s="126">
        <f>H165*J165</f>
        <v>0</v>
      </c>
      <c r="L165" s="127">
        <f>IF(D165="S",K165,"")</f>
      </c>
      <c r="M165" s="128">
        <f>IF(OR(D165="P",D165="U"),K165,"")</f>
        <v>0</v>
      </c>
      <c r="N165" s="128">
        <f>IF(D165="H",K165,"")</f>
      </c>
      <c r="O165" s="128">
        <f>IF(D165="V",K165,"")</f>
      </c>
      <c r="P165" s="129">
        <v>0.00018636000000003605</v>
      </c>
      <c r="Q165" s="129">
        <v>0</v>
      </c>
      <c r="R165" s="129">
        <v>0.11800000000005184</v>
      </c>
      <c r="S165" s="125">
        <v>12.744000000005599</v>
      </c>
      <c r="T165" s="130">
        <v>15</v>
      </c>
      <c r="U165" s="131">
        <f>K165*(T165+100)/100</f>
        <v>0</v>
      </c>
      <c r="V165" s="132"/>
    </row>
    <row r="166" spans="1:22" s="36" customFormat="1" ht="10.5" customHeight="1" outlineLevel="3">
      <c r="A166" s="35"/>
      <c r="B166" s="133"/>
      <c r="C166" s="133"/>
      <c r="D166" s="133"/>
      <c r="E166" s="133"/>
      <c r="F166" s="133"/>
      <c r="G166" s="133" t="s">
        <v>58</v>
      </c>
      <c r="H166" s="134">
        <v>0</v>
      </c>
      <c r="I166" s="135"/>
      <c r="J166" s="133"/>
      <c r="K166" s="133"/>
      <c r="L166" s="136"/>
      <c r="M166" s="136"/>
      <c r="N166" s="136"/>
      <c r="O166" s="136"/>
      <c r="P166" s="136"/>
      <c r="Q166" s="136"/>
      <c r="R166" s="136"/>
      <c r="S166" s="136"/>
      <c r="T166" s="137"/>
      <c r="U166" s="137"/>
      <c r="V166" s="133"/>
    </row>
    <row r="167" spans="1:22" s="36" customFormat="1" ht="10.5" customHeight="1" outlineLevel="3">
      <c r="A167" s="35"/>
      <c r="B167" s="133"/>
      <c r="C167" s="133"/>
      <c r="D167" s="133"/>
      <c r="E167" s="133"/>
      <c r="F167" s="133"/>
      <c r="G167" s="133" t="s">
        <v>65</v>
      </c>
      <c r="H167" s="134">
        <v>304</v>
      </c>
      <c r="I167" s="135"/>
      <c r="J167" s="133"/>
      <c r="K167" s="133"/>
      <c r="L167" s="136"/>
      <c r="M167" s="136"/>
      <c r="N167" s="136"/>
      <c r="O167" s="136"/>
      <c r="P167" s="136"/>
      <c r="Q167" s="136"/>
      <c r="R167" s="136"/>
      <c r="S167" s="136"/>
      <c r="T167" s="137"/>
      <c r="U167" s="137"/>
      <c r="V167" s="133"/>
    </row>
    <row r="168" spans="1:22" s="36" customFormat="1" ht="10.5" customHeight="1" outlineLevel="3">
      <c r="A168" s="35"/>
      <c r="B168" s="133"/>
      <c r="C168" s="133"/>
      <c r="D168" s="133"/>
      <c r="E168" s="133"/>
      <c r="F168" s="133"/>
      <c r="G168" s="133" t="s">
        <v>59</v>
      </c>
      <c r="H168" s="134">
        <v>0</v>
      </c>
      <c r="I168" s="135"/>
      <c r="J168" s="133"/>
      <c r="K168" s="133"/>
      <c r="L168" s="136"/>
      <c r="M168" s="136"/>
      <c r="N168" s="136"/>
      <c r="O168" s="136"/>
      <c r="P168" s="136"/>
      <c r="Q168" s="136"/>
      <c r="R168" s="136"/>
      <c r="S168" s="136"/>
      <c r="T168" s="137"/>
      <c r="U168" s="137"/>
      <c r="V168" s="133"/>
    </row>
    <row r="169" spans="1:22" s="36" customFormat="1" ht="10.5" customHeight="1" outlineLevel="3">
      <c r="A169" s="35"/>
      <c r="B169" s="133"/>
      <c r="C169" s="133"/>
      <c r="D169" s="133"/>
      <c r="E169" s="133"/>
      <c r="F169" s="133"/>
      <c r="G169" s="133" t="s">
        <v>93</v>
      </c>
      <c r="H169" s="134">
        <v>257</v>
      </c>
      <c r="I169" s="135"/>
      <c r="J169" s="133"/>
      <c r="K169" s="133"/>
      <c r="L169" s="136"/>
      <c r="M169" s="136"/>
      <c r="N169" s="136"/>
      <c r="O169" s="136"/>
      <c r="P169" s="136"/>
      <c r="Q169" s="136"/>
      <c r="R169" s="136"/>
      <c r="S169" s="136"/>
      <c r="T169" s="137"/>
      <c r="U169" s="137"/>
      <c r="V169" s="133"/>
    </row>
    <row r="170" spans="1:22" ht="25.5" outlineLevel="2">
      <c r="A170" s="3"/>
      <c r="B170" s="105"/>
      <c r="C170" s="105"/>
      <c r="D170" s="119" t="s">
        <v>10</v>
      </c>
      <c r="E170" s="120">
        <v>18</v>
      </c>
      <c r="F170" s="121" t="s">
        <v>122</v>
      </c>
      <c r="G170" s="122" t="s">
        <v>287</v>
      </c>
      <c r="H170" s="123">
        <v>164</v>
      </c>
      <c r="I170" s="124" t="s">
        <v>13</v>
      </c>
      <c r="J170" s="125"/>
      <c r="K170" s="126">
        <f>H170*J170</f>
        <v>0</v>
      </c>
      <c r="L170" s="127">
        <f>IF(D170="S",K170,"")</f>
      </c>
      <c r="M170" s="128">
        <f>IF(OR(D170="P",D170="U"),K170,"")</f>
        <v>0</v>
      </c>
      <c r="N170" s="128">
        <f>IF(D170="H",K170,"")</f>
      </c>
      <c r="O170" s="128">
        <f>IF(D170="V",K170,"")</f>
      </c>
      <c r="P170" s="129">
        <v>0.0002407800000000634</v>
      </c>
      <c r="Q170" s="129">
        <v>0</v>
      </c>
      <c r="R170" s="129">
        <v>0.11800000000005184</v>
      </c>
      <c r="S170" s="125">
        <v>12.744000000005599</v>
      </c>
      <c r="T170" s="130">
        <v>15</v>
      </c>
      <c r="U170" s="131">
        <f>K170*(T170+100)/100</f>
        <v>0</v>
      </c>
      <c r="V170" s="132"/>
    </row>
    <row r="171" spans="1:22" s="36" customFormat="1" ht="10.5" customHeight="1" outlineLevel="3">
      <c r="A171" s="35"/>
      <c r="B171" s="133"/>
      <c r="C171" s="133"/>
      <c r="D171" s="133"/>
      <c r="E171" s="133"/>
      <c r="F171" s="133"/>
      <c r="G171" s="133" t="s">
        <v>61</v>
      </c>
      <c r="H171" s="134">
        <v>0</v>
      </c>
      <c r="I171" s="135"/>
      <c r="J171" s="133"/>
      <c r="K171" s="133"/>
      <c r="L171" s="136"/>
      <c r="M171" s="136"/>
      <c r="N171" s="136"/>
      <c r="O171" s="136"/>
      <c r="P171" s="136"/>
      <c r="Q171" s="136"/>
      <c r="R171" s="136"/>
      <c r="S171" s="136"/>
      <c r="T171" s="137"/>
      <c r="U171" s="137"/>
      <c r="V171" s="133"/>
    </row>
    <row r="172" spans="1:22" s="36" customFormat="1" ht="10.5" customHeight="1" outlineLevel="3">
      <c r="A172" s="35"/>
      <c r="B172" s="133"/>
      <c r="C172" s="133"/>
      <c r="D172" s="133"/>
      <c r="E172" s="133"/>
      <c r="F172" s="133"/>
      <c r="G172" s="133" t="s">
        <v>29</v>
      </c>
      <c r="H172" s="134">
        <v>164</v>
      </c>
      <c r="I172" s="135"/>
      <c r="J172" s="133"/>
      <c r="K172" s="133"/>
      <c r="L172" s="136"/>
      <c r="M172" s="136"/>
      <c r="N172" s="136"/>
      <c r="O172" s="136"/>
      <c r="P172" s="136"/>
      <c r="Q172" s="136"/>
      <c r="R172" s="136"/>
      <c r="S172" s="136"/>
      <c r="T172" s="137"/>
      <c r="U172" s="137"/>
      <c r="V172" s="133"/>
    </row>
    <row r="173" spans="1:22" ht="12.75" outlineLevel="2">
      <c r="A173" s="3"/>
      <c r="B173" s="105"/>
      <c r="C173" s="105"/>
      <c r="D173" s="119" t="s">
        <v>10</v>
      </c>
      <c r="E173" s="120">
        <v>19</v>
      </c>
      <c r="F173" s="121" t="s">
        <v>129</v>
      </c>
      <c r="G173" s="122" t="s">
        <v>250</v>
      </c>
      <c r="H173" s="123">
        <v>42</v>
      </c>
      <c r="I173" s="124" t="s">
        <v>50</v>
      </c>
      <c r="J173" s="125"/>
      <c r="K173" s="126">
        <f>H173*J173</f>
        <v>0</v>
      </c>
      <c r="L173" s="127">
        <f>IF(D173="S",K173,"")</f>
      </c>
      <c r="M173" s="128">
        <f>IF(OR(D173="P",D173="U"),K173,"")</f>
        <v>0</v>
      </c>
      <c r="N173" s="128">
        <f>IF(D173="H",K173,"")</f>
      </c>
      <c r="O173" s="128">
        <f>IF(D173="V",K173,"")</f>
      </c>
      <c r="P173" s="129">
        <v>0</v>
      </c>
      <c r="Q173" s="129">
        <v>0.011649999999999999</v>
      </c>
      <c r="R173" s="129">
        <v>0.41400000000021464</v>
      </c>
      <c r="S173" s="125">
        <v>39.909600000020696</v>
      </c>
      <c r="T173" s="130">
        <v>15</v>
      </c>
      <c r="U173" s="131">
        <f>K173*(T173+100)/100</f>
        <v>0</v>
      </c>
      <c r="V173" s="132"/>
    </row>
    <row r="174" spans="1:22" s="36" customFormat="1" ht="10.5" customHeight="1" outlineLevel="3">
      <c r="A174" s="35"/>
      <c r="B174" s="133"/>
      <c r="C174" s="133"/>
      <c r="D174" s="133"/>
      <c r="E174" s="133"/>
      <c r="F174" s="133"/>
      <c r="G174" s="133" t="s">
        <v>18</v>
      </c>
      <c r="H174" s="134">
        <v>42</v>
      </c>
      <c r="I174" s="135"/>
      <c r="J174" s="133"/>
      <c r="K174" s="133"/>
      <c r="L174" s="136"/>
      <c r="M174" s="136"/>
      <c r="N174" s="136"/>
      <c r="O174" s="136"/>
      <c r="P174" s="136"/>
      <c r="Q174" s="136"/>
      <c r="R174" s="136"/>
      <c r="S174" s="136"/>
      <c r="T174" s="137"/>
      <c r="U174" s="137"/>
      <c r="V174" s="133"/>
    </row>
    <row r="175" spans="1:22" ht="12.75" outlineLevel="2">
      <c r="A175" s="3"/>
      <c r="B175" s="105"/>
      <c r="C175" s="105"/>
      <c r="D175" s="119" t="s">
        <v>10</v>
      </c>
      <c r="E175" s="120">
        <v>20</v>
      </c>
      <c r="F175" s="121" t="s">
        <v>130</v>
      </c>
      <c r="G175" s="122" t="s">
        <v>254</v>
      </c>
      <c r="H175" s="123">
        <v>42</v>
      </c>
      <c r="I175" s="124" t="s">
        <v>50</v>
      </c>
      <c r="J175" s="125"/>
      <c r="K175" s="126">
        <f>H175*J175</f>
        <v>0</v>
      </c>
      <c r="L175" s="127">
        <f>IF(D175="S",K175,"")</f>
      </c>
      <c r="M175" s="128">
        <f>IF(OR(D175="P",D175="U"),K175,"")</f>
        <v>0</v>
      </c>
      <c r="N175" s="128">
        <f>IF(D175="H",K175,"")</f>
      </c>
      <c r="O175" s="128">
        <f>IF(D175="V",K175,"")</f>
      </c>
      <c r="P175" s="129">
        <v>0.0020862542000006216</v>
      </c>
      <c r="Q175" s="129">
        <v>0</v>
      </c>
      <c r="R175" s="129">
        <v>0.7879999999995562</v>
      </c>
      <c r="S175" s="125">
        <v>95.50559999994621</v>
      </c>
      <c r="T175" s="130">
        <v>15</v>
      </c>
      <c r="U175" s="131">
        <f>K175*(T175+100)/100</f>
        <v>0</v>
      </c>
      <c r="V175" s="132"/>
    </row>
    <row r="176" spans="1:22" ht="12.75" outlineLevel="2">
      <c r="A176" s="3"/>
      <c r="B176" s="105"/>
      <c r="C176" s="105"/>
      <c r="D176" s="119" t="s">
        <v>12</v>
      </c>
      <c r="E176" s="120">
        <v>21</v>
      </c>
      <c r="F176" s="121" t="s">
        <v>153</v>
      </c>
      <c r="G176" s="122" t="s">
        <v>258</v>
      </c>
      <c r="H176" s="123"/>
      <c r="I176" s="124" t="s">
        <v>0</v>
      </c>
      <c r="J176" s="125"/>
      <c r="K176" s="126">
        <f>H176*J176</f>
        <v>0</v>
      </c>
      <c r="L176" s="127">
        <f>IF(D176="S",K176,"")</f>
      </c>
      <c r="M176" s="128">
        <f>IF(OR(D176="P",D176="U"),K176,"")</f>
        <v>0</v>
      </c>
      <c r="N176" s="128">
        <f>IF(D176="H",K176,"")</f>
      </c>
      <c r="O176" s="128">
        <f>IF(D176="V",K176,"")</f>
      </c>
      <c r="P176" s="129">
        <v>0</v>
      </c>
      <c r="Q176" s="129">
        <v>0</v>
      </c>
      <c r="R176" s="129">
        <v>0</v>
      </c>
      <c r="S176" s="125">
        <v>0</v>
      </c>
      <c r="T176" s="130">
        <v>15</v>
      </c>
      <c r="U176" s="131">
        <f>K176*(T176+100)/100</f>
        <v>0</v>
      </c>
      <c r="V176" s="132"/>
    </row>
    <row r="177" spans="1:22" ht="12.75" outlineLevel="1">
      <c r="A177" s="3"/>
      <c r="B177" s="106"/>
      <c r="C177" s="75" t="s">
        <v>40</v>
      </c>
      <c r="D177" s="76" t="s">
        <v>9</v>
      </c>
      <c r="E177" s="77"/>
      <c r="F177" s="77" t="s">
        <v>48</v>
      </c>
      <c r="G177" s="78" t="s">
        <v>185</v>
      </c>
      <c r="H177" s="77"/>
      <c r="I177" s="76"/>
      <c r="J177" s="77"/>
      <c r="K177" s="107">
        <f>SUBTOTAL(9,K178:K198)</f>
        <v>0</v>
      </c>
      <c r="L177" s="80">
        <f>SUBTOTAL(9,L178:L198)</f>
        <v>0</v>
      </c>
      <c r="M177" s="80">
        <f>SUBTOTAL(9,M178:M198)</f>
        <v>0</v>
      </c>
      <c r="N177" s="80">
        <f>SUBTOTAL(9,N178:N198)</f>
        <v>0</v>
      </c>
      <c r="O177" s="80">
        <f>SUBTOTAL(9,O178:O198)</f>
        <v>0</v>
      </c>
      <c r="P177" s="81">
        <f>SUMPRODUCT(P178:P198,$H178:$H198)</f>
        <v>1.4861570000000002</v>
      </c>
      <c r="Q177" s="81">
        <f>SUMPRODUCT(Q178:Q198,$H178:$H198)</f>
        <v>0.46199999999999997</v>
      </c>
      <c r="R177" s="81">
        <f>SUMPRODUCT(R178:R198,$H178:$H198)</f>
        <v>150.1543999999392</v>
      </c>
      <c r="S177" s="80">
        <f>SUMPRODUCT(S178:S198,$H178:$H198)</f>
        <v>18182.23615999264</v>
      </c>
      <c r="T177" s="108">
        <f>SUMPRODUCT(T178:T198,$K178:$K198)/100</f>
        <v>0</v>
      </c>
      <c r="U177" s="108">
        <f>K177+T177</f>
        <v>0</v>
      </c>
      <c r="V177" s="105"/>
    </row>
    <row r="178" spans="1:22" ht="12.75" outlineLevel="2">
      <c r="A178" s="3"/>
      <c r="B178" s="109"/>
      <c r="C178" s="110"/>
      <c r="D178" s="111"/>
      <c r="E178" s="112" t="s">
        <v>234</v>
      </c>
      <c r="F178" s="113"/>
      <c r="G178" s="114"/>
      <c r="H178" s="113"/>
      <c r="I178" s="111"/>
      <c r="J178" s="113"/>
      <c r="K178" s="115"/>
      <c r="L178" s="116"/>
      <c r="M178" s="116"/>
      <c r="N178" s="116"/>
      <c r="O178" s="116"/>
      <c r="P178" s="117"/>
      <c r="Q178" s="117"/>
      <c r="R178" s="117"/>
      <c r="S178" s="117"/>
      <c r="T178" s="118"/>
      <c r="U178" s="118"/>
      <c r="V178" s="105"/>
    </row>
    <row r="179" spans="1:22" ht="12.75" outlineLevel="2">
      <c r="A179" s="3"/>
      <c r="B179" s="105"/>
      <c r="C179" s="105"/>
      <c r="D179" s="119" t="s">
        <v>10</v>
      </c>
      <c r="E179" s="120">
        <v>1</v>
      </c>
      <c r="F179" s="121" t="s">
        <v>135</v>
      </c>
      <c r="G179" s="122" t="s">
        <v>264</v>
      </c>
      <c r="H179" s="123">
        <v>166.1</v>
      </c>
      <c r="I179" s="124" t="s">
        <v>13</v>
      </c>
      <c r="J179" s="125"/>
      <c r="K179" s="126">
        <f>H179*J179</f>
        <v>0</v>
      </c>
      <c r="L179" s="127">
        <f>IF(D179="S",K179,"")</f>
      </c>
      <c r="M179" s="128">
        <f>IF(OR(D179="P",D179="U"),K179,"")</f>
        <v>0</v>
      </c>
      <c r="N179" s="128">
        <f>IF(D179="H",K179,"")</f>
      </c>
      <c r="O179" s="128">
        <f>IF(D179="V",K179,"")</f>
      </c>
      <c r="P179" s="129">
        <v>0.00837</v>
      </c>
      <c r="Q179" s="129">
        <v>0</v>
      </c>
      <c r="R179" s="129">
        <v>0.9039999999996339</v>
      </c>
      <c r="S179" s="125">
        <v>109.4655999999557</v>
      </c>
      <c r="T179" s="130">
        <v>15</v>
      </c>
      <c r="U179" s="131">
        <f>K179*(T179+100)/100</f>
        <v>0</v>
      </c>
      <c r="V179" s="132"/>
    </row>
    <row r="180" spans="1:22" s="36" customFormat="1" ht="10.5" customHeight="1" outlineLevel="3">
      <c r="A180" s="35"/>
      <c r="B180" s="133"/>
      <c r="C180" s="133"/>
      <c r="D180" s="133"/>
      <c r="E180" s="133"/>
      <c r="F180" s="133"/>
      <c r="G180" s="133" t="s">
        <v>200</v>
      </c>
      <c r="H180" s="134">
        <v>0</v>
      </c>
      <c r="I180" s="135"/>
      <c r="J180" s="133"/>
      <c r="K180" s="133"/>
      <c r="L180" s="136"/>
      <c r="M180" s="136"/>
      <c r="N180" s="136"/>
      <c r="O180" s="136"/>
      <c r="P180" s="136"/>
      <c r="Q180" s="136"/>
      <c r="R180" s="136"/>
      <c r="S180" s="136"/>
      <c r="T180" s="137"/>
      <c r="U180" s="137"/>
      <c r="V180" s="133"/>
    </row>
    <row r="181" spans="1:22" s="36" customFormat="1" ht="10.5" customHeight="1" outlineLevel="3">
      <c r="A181" s="35"/>
      <c r="B181" s="133"/>
      <c r="C181" s="133"/>
      <c r="D181" s="133"/>
      <c r="E181" s="133"/>
      <c r="F181" s="133"/>
      <c r="G181" s="133" t="s">
        <v>70</v>
      </c>
      <c r="H181" s="134">
        <v>21.6</v>
      </c>
      <c r="I181" s="135"/>
      <c r="J181" s="133"/>
      <c r="K181" s="133"/>
      <c r="L181" s="136"/>
      <c r="M181" s="136"/>
      <c r="N181" s="136"/>
      <c r="O181" s="136"/>
      <c r="P181" s="136"/>
      <c r="Q181" s="136"/>
      <c r="R181" s="136"/>
      <c r="S181" s="136"/>
      <c r="T181" s="137"/>
      <c r="U181" s="137"/>
      <c r="V181" s="133"/>
    </row>
    <row r="182" spans="1:22" s="36" customFormat="1" ht="10.5" customHeight="1" outlineLevel="3">
      <c r="A182" s="35"/>
      <c r="B182" s="133"/>
      <c r="C182" s="133"/>
      <c r="D182" s="133"/>
      <c r="E182" s="133"/>
      <c r="F182" s="133"/>
      <c r="G182" s="133" t="s">
        <v>186</v>
      </c>
      <c r="H182" s="134">
        <v>0</v>
      </c>
      <c r="I182" s="135"/>
      <c r="J182" s="133"/>
      <c r="K182" s="133"/>
      <c r="L182" s="136"/>
      <c r="M182" s="136"/>
      <c r="N182" s="136"/>
      <c r="O182" s="136"/>
      <c r="P182" s="136"/>
      <c r="Q182" s="136"/>
      <c r="R182" s="136"/>
      <c r="S182" s="136"/>
      <c r="T182" s="137"/>
      <c r="U182" s="137"/>
      <c r="V182" s="133"/>
    </row>
    <row r="183" spans="1:22" s="36" customFormat="1" ht="10.5" customHeight="1" outlineLevel="3">
      <c r="A183" s="35"/>
      <c r="B183" s="133"/>
      <c r="C183" s="133"/>
      <c r="D183" s="133"/>
      <c r="E183" s="133"/>
      <c r="F183" s="133"/>
      <c r="G183" s="133" t="s">
        <v>37</v>
      </c>
      <c r="H183" s="134">
        <v>0</v>
      </c>
      <c r="I183" s="135"/>
      <c r="J183" s="133"/>
      <c r="K183" s="133"/>
      <c r="L183" s="136"/>
      <c r="M183" s="136"/>
      <c r="N183" s="136"/>
      <c r="O183" s="136"/>
      <c r="P183" s="136"/>
      <c r="Q183" s="136"/>
      <c r="R183" s="136"/>
      <c r="S183" s="136"/>
      <c r="T183" s="137"/>
      <c r="U183" s="137"/>
      <c r="V183" s="133"/>
    </row>
    <row r="184" spans="1:22" s="36" customFormat="1" ht="10.5" customHeight="1" outlineLevel="3">
      <c r="A184" s="35"/>
      <c r="B184" s="133"/>
      <c r="C184" s="133"/>
      <c r="D184" s="133"/>
      <c r="E184" s="133"/>
      <c r="F184" s="133"/>
      <c r="G184" s="133" t="s">
        <v>204</v>
      </c>
      <c r="H184" s="134">
        <v>30.5</v>
      </c>
      <c r="I184" s="135"/>
      <c r="J184" s="133"/>
      <c r="K184" s="133"/>
      <c r="L184" s="136"/>
      <c r="M184" s="136"/>
      <c r="N184" s="136"/>
      <c r="O184" s="136"/>
      <c r="P184" s="136"/>
      <c r="Q184" s="136"/>
      <c r="R184" s="136"/>
      <c r="S184" s="136"/>
      <c r="T184" s="137"/>
      <c r="U184" s="137"/>
      <c r="V184" s="133"/>
    </row>
    <row r="185" spans="1:22" s="36" customFormat="1" ht="10.5" customHeight="1" outlineLevel="3">
      <c r="A185" s="35"/>
      <c r="B185" s="133"/>
      <c r="C185" s="133"/>
      <c r="D185" s="133"/>
      <c r="E185" s="133"/>
      <c r="F185" s="133"/>
      <c r="G185" s="133" t="s">
        <v>35</v>
      </c>
      <c r="H185" s="134">
        <v>0</v>
      </c>
      <c r="I185" s="135"/>
      <c r="J185" s="133"/>
      <c r="K185" s="133"/>
      <c r="L185" s="136"/>
      <c r="M185" s="136"/>
      <c r="N185" s="136"/>
      <c r="O185" s="136"/>
      <c r="P185" s="136"/>
      <c r="Q185" s="136"/>
      <c r="R185" s="136"/>
      <c r="S185" s="136"/>
      <c r="T185" s="137"/>
      <c r="U185" s="137"/>
      <c r="V185" s="133"/>
    </row>
    <row r="186" spans="1:22" s="36" customFormat="1" ht="10.5" customHeight="1" outlineLevel="3">
      <c r="A186" s="35"/>
      <c r="B186" s="133"/>
      <c r="C186" s="133"/>
      <c r="D186" s="133"/>
      <c r="E186" s="133"/>
      <c r="F186" s="133"/>
      <c r="G186" s="133" t="s">
        <v>203</v>
      </c>
      <c r="H186" s="134">
        <v>37</v>
      </c>
      <c r="I186" s="135"/>
      <c r="J186" s="133"/>
      <c r="K186" s="133"/>
      <c r="L186" s="136"/>
      <c r="M186" s="136"/>
      <c r="N186" s="136"/>
      <c r="O186" s="136"/>
      <c r="P186" s="136"/>
      <c r="Q186" s="136"/>
      <c r="R186" s="136"/>
      <c r="S186" s="136"/>
      <c r="T186" s="137"/>
      <c r="U186" s="137"/>
      <c r="V186" s="133"/>
    </row>
    <row r="187" spans="1:22" s="36" customFormat="1" ht="10.5" customHeight="1" outlineLevel="3">
      <c r="A187" s="35"/>
      <c r="B187" s="133"/>
      <c r="C187" s="133"/>
      <c r="D187" s="133"/>
      <c r="E187" s="133"/>
      <c r="F187" s="133"/>
      <c r="G187" s="133" t="s">
        <v>33</v>
      </c>
      <c r="H187" s="134">
        <v>0</v>
      </c>
      <c r="I187" s="135"/>
      <c r="J187" s="133"/>
      <c r="K187" s="133"/>
      <c r="L187" s="136"/>
      <c r="M187" s="136"/>
      <c r="N187" s="136"/>
      <c r="O187" s="136"/>
      <c r="P187" s="136"/>
      <c r="Q187" s="136"/>
      <c r="R187" s="136"/>
      <c r="S187" s="136"/>
      <c r="T187" s="137"/>
      <c r="U187" s="137"/>
      <c r="V187" s="133"/>
    </row>
    <row r="188" spans="1:22" s="36" customFormat="1" ht="10.5" customHeight="1" outlineLevel="3">
      <c r="A188" s="35"/>
      <c r="B188" s="133"/>
      <c r="C188" s="133"/>
      <c r="D188" s="133"/>
      <c r="E188" s="133"/>
      <c r="F188" s="133"/>
      <c r="G188" s="133" t="s">
        <v>203</v>
      </c>
      <c r="H188" s="134">
        <v>37</v>
      </c>
      <c r="I188" s="135"/>
      <c r="J188" s="133"/>
      <c r="K188" s="133"/>
      <c r="L188" s="136"/>
      <c r="M188" s="136"/>
      <c r="N188" s="136"/>
      <c r="O188" s="136"/>
      <c r="P188" s="136"/>
      <c r="Q188" s="136"/>
      <c r="R188" s="136"/>
      <c r="S188" s="136"/>
      <c r="T188" s="137"/>
      <c r="U188" s="137"/>
      <c r="V188" s="133"/>
    </row>
    <row r="189" spans="1:22" s="36" customFormat="1" ht="10.5" customHeight="1" outlineLevel="3">
      <c r="A189" s="35"/>
      <c r="B189" s="133"/>
      <c r="C189" s="133"/>
      <c r="D189" s="133"/>
      <c r="E189" s="133"/>
      <c r="F189" s="133"/>
      <c r="G189" s="133" t="s">
        <v>30</v>
      </c>
      <c r="H189" s="134">
        <v>0</v>
      </c>
      <c r="I189" s="135"/>
      <c r="J189" s="133"/>
      <c r="K189" s="133"/>
      <c r="L189" s="136"/>
      <c r="M189" s="136"/>
      <c r="N189" s="136"/>
      <c r="O189" s="136"/>
      <c r="P189" s="136"/>
      <c r="Q189" s="136"/>
      <c r="R189" s="136"/>
      <c r="S189" s="136"/>
      <c r="T189" s="137"/>
      <c r="U189" s="137"/>
      <c r="V189" s="133"/>
    </row>
    <row r="190" spans="1:22" s="36" customFormat="1" ht="10.5" customHeight="1" outlineLevel="3">
      <c r="A190" s="35"/>
      <c r="B190" s="133"/>
      <c r="C190" s="133"/>
      <c r="D190" s="133"/>
      <c r="E190" s="133"/>
      <c r="F190" s="133"/>
      <c r="G190" s="133" t="s">
        <v>217</v>
      </c>
      <c r="H190" s="134">
        <v>40</v>
      </c>
      <c r="I190" s="135"/>
      <c r="J190" s="133"/>
      <c r="K190" s="133"/>
      <c r="L190" s="136"/>
      <c r="M190" s="136"/>
      <c r="N190" s="136"/>
      <c r="O190" s="136"/>
      <c r="P190" s="136"/>
      <c r="Q190" s="136"/>
      <c r="R190" s="136"/>
      <c r="S190" s="136"/>
      <c r="T190" s="137"/>
      <c r="U190" s="137"/>
      <c r="V190" s="133"/>
    </row>
    <row r="191" spans="1:22" ht="25.5" outlineLevel="2">
      <c r="A191" s="3"/>
      <c r="B191" s="105"/>
      <c r="C191" s="105"/>
      <c r="D191" s="119" t="s">
        <v>10</v>
      </c>
      <c r="E191" s="120">
        <v>2</v>
      </c>
      <c r="F191" s="121" t="s">
        <v>134</v>
      </c>
      <c r="G191" s="122" t="s">
        <v>283</v>
      </c>
      <c r="H191" s="123">
        <v>42</v>
      </c>
      <c r="I191" s="124" t="s">
        <v>50</v>
      </c>
      <c r="J191" s="125"/>
      <c r="K191" s="126">
        <f>H191*J191</f>
        <v>0</v>
      </c>
      <c r="L191" s="127">
        <f>IF(D191="S",K191,"")</f>
      </c>
      <c r="M191" s="128">
        <f>IF(OR(D191="P",D191="U"),K191,"")</f>
        <v>0</v>
      </c>
      <c r="N191" s="128">
        <f>IF(D191="H",K191,"")</f>
      </c>
      <c r="O191" s="128">
        <f>IF(D191="V",K191,"")</f>
      </c>
      <c r="P191" s="129">
        <v>0.00113</v>
      </c>
      <c r="Q191" s="129">
        <v>0.0055</v>
      </c>
      <c r="R191" s="129">
        <v>0</v>
      </c>
      <c r="S191" s="125">
        <v>0</v>
      </c>
      <c r="T191" s="130">
        <v>15</v>
      </c>
      <c r="U191" s="131">
        <f>K191*(T191+100)/100</f>
        <v>0</v>
      </c>
      <c r="V191" s="132"/>
    </row>
    <row r="192" spans="1:22" s="36" customFormat="1" ht="10.5" customHeight="1" outlineLevel="3">
      <c r="A192" s="35"/>
      <c r="B192" s="133"/>
      <c r="C192" s="133"/>
      <c r="D192" s="133"/>
      <c r="E192" s="133"/>
      <c r="F192" s="133"/>
      <c r="G192" s="133" t="s">
        <v>34</v>
      </c>
      <c r="H192" s="134">
        <v>6</v>
      </c>
      <c r="I192" s="135"/>
      <c r="J192" s="133"/>
      <c r="K192" s="133"/>
      <c r="L192" s="136"/>
      <c r="M192" s="136"/>
      <c r="N192" s="136"/>
      <c r="O192" s="136"/>
      <c r="P192" s="136"/>
      <c r="Q192" s="136"/>
      <c r="R192" s="136"/>
      <c r="S192" s="136"/>
      <c r="T192" s="137"/>
      <c r="U192" s="137"/>
      <c r="V192" s="133"/>
    </row>
    <row r="193" spans="1:22" s="36" customFormat="1" ht="10.5" customHeight="1" outlineLevel="3">
      <c r="A193" s="35"/>
      <c r="B193" s="133"/>
      <c r="C193" s="133"/>
      <c r="D193" s="133"/>
      <c r="E193" s="133"/>
      <c r="F193" s="133"/>
      <c r="G193" s="133" t="s">
        <v>52</v>
      </c>
      <c r="H193" s="134">
        <v>36</v>
      </c>
      <c r="I193" s="135"/>
      <c r="J193" s="133"/>
      <c r="K193" s="133"/>
      <c r="L193" s="136"/>
      <c r="M193" s="136"/>
      <c r="N193" s="136"/>
      <c r="O193" s="136"/>
      <c r="P193" s="136"/>
      <c r="Q193" s="136"/>
      <c r="R193" s="136"/>
      <c r="S193" s="136"/>
      <c r="T193" s="137"/>
      <c r="U193" s="137"/>
      <c r="V193" s="133"/>
    </row>
    <row r="194" spans="1:22" ht="12.75" outlineLevel="2">
      <c r="A194" s="3"/>
      <c r="B194" s="105"/>
      <c r="C194" s="105"/>
      <c r="D194" s="119" t="s">
        <v>10</v>
      </c>
      <c r="E194" s="120">
        <v>3</v>
      </c>
      <c r="F194" s="121" t="s">
        <v>133</v>
      </c>
      <c r="G194" s="122" t="s">
        <v>265</v>
      </c>
      <c r="H194" s="123">
        <v>42</v>
      </c>
      <c r="I194" s="124" t="s">
        <v>50</v>
      </c>
      <c r="J194" s="125"/>
      <c r="K194" s="126">
        <f>H194*J194</f>
        <v>0</v>
      </c>
      <c r="L194" s="127">
        <f>IF(D194="S",K194,"")</f>
      </c>
      <c r="M194" s="128">
        <f>IF(OR(D194="P",D194="U"),K194,"")</f>
        <v>0</v>
      </c>
      <c r="N194" s="128">
        <f>IF(D194="H",K194,"")</f>
      </c>
      <c r="O194" s="128">
        <f>IF(D194="V",K194,"")</f>
      </c>
      <c r="P194" s="129">
        <v>0.00113</v>
      </c>
      <c r="Q194" s="129">
        <v>0.0055</v>
      </c>
      <c r="R194" s="129">
        <v>0</v>
      </c>
      <c r="S194" s="125">
        <v>0</v>
      </c>
      <c r="T194" s="130">
        <v>15</v>
      </c>
      <c r="U194" s="131">
        <f>K194*(T194+100)/100</f>
        <v>0</v>
      </c>
      <c r="V194" s="132"/>
    </row>
    <row r="195" spans="1:22" ht="12.75" outlineLevel="2">
      <c r="A195" s="3"/>
      <c r="B195" s="105"/>
      <c r="C195" s="105"/>
      <c r="D195" s="119" t="s">
        <v>10</v>
      </c>
      <c r="E195" s="120">
        <v>4</v>
      </c>
      <c r="F195" s="121" t="s">
        <v>136</v>
      </c>
      <c r="G195" s="122" t="s">
        <v>256</v>
      </c>
      <c r="H195" s="123">
        <v>14</v>
      </c>
      <c r="I195" s="124" t="s">
        <v>50</v>
      </c>
      <c r="J195" s="125"/>
      <c r="K195" s="126">
        <f>H195*J195</f>
        <v>0</v>
      </c>
      <c r="L195" s="127">
        <f>IF(D195="S",K195,"")</f>
      </c>
      <c r="M195" s="128">
        <f>IF(OR(D195="P",D195="U"),K195,"")</f>
        <v>0</v>
      </c>
      <c r="N195" s="128">
        <f>IF(D195="H",K195,"")</f>
      </c>
      <c r="O195" s="128">
        <f>IF(D195="V",K195,"")</f>
      </c>
      <c r="P195" s="129">
        <v>7E-05</v>
      </c>
      <c r="Q195" s="129">
        <v>0</v>
      </c>
      <c r="R195" s="129">
        <v>0</v>
      </c>
      <c r="S195" s="125">
        <v>0</v>
      </c>
      <c r="T195" s="130">
        <v>15</v>
      </c>
      <c r="U195" s="131">
        <f>K195*(T195+100)/100</f>
        <v>0</v>
      </c>
      <c r="V195" s="132"/>
    </row>
    <row r="196" spans="1:22" s="36" customFormat="1" ht="10.5" customHeight="1" outlineLevel="3">
      <c r="A196" s="35"/>
      <c r="B196" s="133"/>
      <c r="C196" s="133"/>
      <c r="D196" s="133"/>
      <c r="E196" s="133"/>
      <c r="F196" s="133"/>
      <c r="G196" s="133" t="s">
        <v>4</v>
      </c>
      <c r="H196" s="134">
        <v>2</v>
      </c>
      <c r="I196" s="135"/>
      <c r="J196" s="133"/>
      <c r="K196" s="133"/>
      <c r="L196" s="136"/>
      <c r="M196" s="136"/>
      <c r="N196" s="136"/>
      <c r="O196" s="136"/>
      <c r="P196" s="136"/>
      <c r="Q196" s="136"/>
      <c r="R196" s="136"/>
      <c r="S196" s="136"/>
      <c r="T196" s="137"/>
      <c r="U196" s="137"/>
      <c r="V196" s="133"/>
    </row>
    <row r="197" spans="1:22" s="36" customFormat="1" ht="10.5" customHeight="1" outlineLevel="3">
      <c r="A197" s="35"/>
      <c r="B197" s="133"/>
      <c r="C197" s="133"/>
      <c r="D197" s="133"/>
      <c r="E197" s="133"/>
      <c r="F197" s="133"/>
      <c r="G197" s="133" t="s">
        <v>36</v>
      </c>
      <c r="H197" s="134">
        <v>12</v>
      </c>
      <c r="I197" s="135"/>
      <c r="J197" s="133"/>
      <c r="K197" s="133"/>
      <c r="L197" s="136"/>
      <c r="M197" s="136"/>
      <c r="N197" s="136"/>
      <c r="O197" s="136"/>
      <c r="P197" s="136"/>
      <c r="Q197" s="136"/>
      <c r="R197" s="136"/>
      <c r="S197" s="136"/>
      <c r="T197" s="137"/>
      <c r="U197" s="137"/>
      <c r="V197" s="133"/>
    </row>
    <row r="198" spans="1:22" ht="12.75" outlineLevel="2">
      <c r="A198" s="3"/>
      <c r="B198" s="105"/>
      <c r="C198" s="105"/>
      <c r="D198" s="119" t="s">
        <v>12</v>
      </c>
      <c r="E198" s="120">
        <v>5</v>
      </c>
      <c r="F198" s="121" t="s">
        <v>154</v>
      </c>
      <c r="G198" s="122" t="s">
        <v>268</v>
      </c>
      <c r="H198" s="123"/>
      <c r="I198" s="124" t="s">
        <v>0</v>
      </c>
      <c r="J198" s="125"/>
      <c r="K198" s="126">
        <f>H198*J198</f>
        <v>0</v>
      </c>
      <c r="L198" s="127">
        <f>IF(D198="S",K198,"")</f>
      </c>
      <c r="M198" s="128">
        <f>IF(OR(D198="P",D198="U"),K198,"")</f>
        <v>0</v>
      </c>
      <c r="N198" s="128">
        <f>IF(D198="H",K198,"")</f>
      </c>
      <c r="O198" s="128">
        <f>IF(D198="V",K198,"")</f>
      </c>
      <c r="P198" s="129">
        <v>0</v>
      </c>
      <c r="Q198" s="129">
        <v>0</v>
      </c>
      <c r="R198" s="129">
        <v>0</v>
      </c>
      <c r="S198" s="125">
        <v>0</v>
      </c>
      <c r="T198" s="130">
        <v>15</v>
      </c>
      <c r="U198" s="131">
        <f>K198*(T198+100)/100</f>
        <v>0</v>
      </c>
      <c r="V198" s="132"/>
    </row>
    <row r="199" spans="1:22" ht="12.75" outlineLevel="1">
      <c r="A199" s="3"/>
      <c r="B199" s="106"/>
      <c r="C199" s="75" t="s">
        <v>41</v>
      </c>
      <c r="D199" s="76" t="s">
        <v>9</v>
      </c>
      <c r="E199" s="77"/>
      <c r="F199" s="77" t="s">
        <v>48</v>
      </c>
      <c r="G199" s="78" t="s">
        <v>198</v>
      </c>
      <c r="H199" s="77"/>
      <c r="I199" s="76"/>
      <c r="J199" s="77"/>
      <c r="K199" s="107">
        <f>SUBTOTAL(9,K200:K205)</f>
        <v>0</v>
      </c>
      <c r="L199" s="80">
        <f>SUBTOTAL(9,L200:L205)</f>
        <v>0</v>
      </c>
      <c r="M199" s="80">
        <f>SUBTOTAL(9,M200:M205)</f>
        <v>0</v>
      </c>
      <c r="N199" s="80">
        <f>SUBTOTAL(9,N200:N205)</f>
        <v>0</v>
      </c>
      <c r="O199" s="80">
        <f>SUBTOTAL(9,O200:O205)</f>
        <v>0</v>
      </c>
      <c r="P199" s="81">
        <f>SUMPRODUCT(P200:P205,$H200:$H205)</f>
        <v>0.21218400000002155</v>
      </c>
      <c r="Q199" s="81">
        <f>SUMPRODUCT(Q200:Q205,$H200:$H205)</f>
        <v>0.2688000000000001</v>
      </c>
      <c r="R199" s="81">
        <f>SUMPRODUCT(R200:R205,$H200:$H205)</f>
        <v>42.83999999998969</v>
      </c>
      <c r="S199" s="80">
        <f>SUMPRODUCT(S200:S205,$H200:$H205)</f>
        <v>4626.719999998887</v>
      </c>
      <c r="T199" s="108">
        <f>SUMPRODUCT(T200:T205,$K200:$K205)/100</f>
        <v>0</v>
      </c>
      <c r="U199" s="108">
        <f>K199+T199</f>
        <v>0</v>
      </c>
      <c r="V199" s="105"/>
    </row>
    <row r="200" spans="1:22" ht="12.75" outlineLevel="2">
      <c r="A200" s="3"/>
      <c r="B200" s="109"/>
      <c r="C200" s="110"/>
      <c r="D200" s="111"/>
      <c r="E200" s="112" t="s">
        <v>234</v>
      </c>
      <c r="F200" s="113"/>
      <c r="G200" s="114"/>
      <c r="H200" s="113"/>
      <c r="I200" s="111"/>
      <c r="J200" s="113"/>
      <c r="K200" s="115"/>
      <c r="L200" s="116"/>
      <c r="M200" s="116"/>
      <c r="N200" s="116"/>
      <c r="O200" s="116"/>
      <c r="P200" s="117"/>
      <c r="Q200" s="117"/>
      <c r="R200" s="117"/>
      <c r="S200" s="117"/>
      <c r="T200" s="118"/>
      <c r="U200" s="118"/>
      <c r="V200" s="105"/>
    </row>
    <row r="201" spans="1:22" ht="12.75" outlineLevel="2">
      <c r="A201" s="3"/>
      <c r="B201" s="105"/>
      <c r="C201" s="105"/>
      <c r="D201" s="119" t="s">
        <v>10</v>
      </c>
      <c r="E201" s="120">
        <v>1</v>
      </c>
      <c r="F201" s="121" t="s">
        <v>137</v>
      </c>
      <c r="G201" s="122" t="s">
        <v>270</v>
      </c>
      <c r="H201" s="123">
        <v>420</v>
      </c>
      <c r="I201" s="124" t="s">
        <v>50</v>
      </c>
      <c r="J201" s="125"/>
      <c r="K201" s="126">
        <f>H201*J201</f>
        <v>0</v>
      </c>
      <c r="L201" s="127">
        <f>IF(D201="S",K201,"")</f>
      </c>
      <c r="M201" s="128">
        <f>IF(OR(D201="P",D201="U"),K201,"")</f>
        <v>0</v>
      </c>
      <c r="N201" s="128">
        <f>IF(D201="H",K201,"")</f>
      </c>
      <c r="O201" s="128">
        <f>IF(D201="V",K201,"")</f>
      </c>
      <c r="P201" s="129">
        <v>0.00022800000000005132</v>
      </c>
      <c r="Q201" s="129">
        <v>0.0006400000000000002</v>
      </c>
      <c r="R201" s="129">
        <v>0.10199999999997546</v>
      </c>
      <c r="S201" s="125">
        <v>11.01599999999735</v>
      </c>
      <c r="T201" s="130">
        <v>15</v>
      </c>
      <c r="U201" s="131">
        <f>K201*(T201+100)/100</f>
        <v>0</v>
      </c>
      <c r="V201" s="132"/>
    </row>
    <row r="202" spans="1:22" s="36" customFormat="1" ht="10.5" customHeight="1" outlineLevel="3">
      <c r="A202" s="35"/>
      <c r="B202" s="133"/>
      <c r="C202" s="133"/>
      <c r="D202" s="133"/>
      <c r="E202" s="133"/>
      <c r="F202" s="133"/>
      <c r="G202" s="133" t="s">
        <v>188</v>
      </c>
      <c r="H202" s="134">
        <v>420</v>
      </c>
      <c r="I202" s="135"/>
      <c r="J202" s="133"/>
      <c r="K202" s="133"/>
      <c r="L202" s="136"/>
      <c r="M202" s="136"/>
      <c r="N202" s="136"/>
      <c r="O202" s="136"/>
      <c r="P202" s="136"/>
      <c r="Q202" s="136"/>
      <c r="R202" s="136"/>
      <c r="S202" s="136"/>
      <c r="T202" s="137"/>
      <c r="U202" s="137"/>
      <c r="V202" s="133"/>
    </row>
    <row r="203" spans="1:22" ht="25.5" outlineLevel="2">
      <c r="A203" s="3"/>
      <c r="B203" s="105"/>
      <c r="C203" s="105"/>
      <c r="D203" s="119" t="s">
        <v>11</v>
      </c>
      <c r="E203" s="120">
        <v>2</v>
      </c>
      <c r="F203" s="121" t="s">
        <v>104</v>
      </c>
      <c r="G203" s="122" t="s">
        <v>284</v>
      </c>
      <c r="H203" s="123">
        <v>9.24</v>
      </c>
      <c r="I203" s="124" t="s">
        <v>20</v>
      </c>
      <c r="J203" s="125"/>
      <c r="K203" s="126">
        <f>H203*J203</f>
        <v>0</v>
      </c>
      <c r="L203" s="127">
        <f>IF(D203="S",K203,"")</f>
        <v>0</v>
      </c>
      <c r="M203" s="128">
        <f>IF(OR(D203="P",D203="U"),K203,"")</f>
      </c>
      <c r="N203" s="128">
        <f>IF(D203="H",K203,"")</f>
      </c>
      <c r="O203" s="128">
        <f>IF(D203="V",K203,"")</f>
      </c>
      <c r="P203" s="129">
        <v>0.0126</v>
      </c>
      <c r="Q203" s="129">
        <v>0</v>
      </c>
      <c r="R203" s="129">
        <v>0</v>
      </c>
      <c r="S203" s="125">
        <v>0</v>
      </c>
      <c r="T203" s="130">
        <v>15</v>
      </c>
      <c r="U203" s="131">
        <f>K203*(T203+100)/100</f>
        <v>0</v>
      </c>
      <c r="V203" s="132"/>
    </row>
    <row r="204" spans="1:22" s="36" customFormat="1" ht="10.5" customHeight="1" outlineLevel="3">
      <c r="A204" s="35"/>
      <c r="B204" s="133"/>
      <c r="C204" s="133"/>
      <c r="D204" s="133"/>
      <c r="E204" s="133"/>
      <c r="F204" s="133"/>
      <c r="G204" s="133" t="s">
        <v>95</v>
      </c>
      <c r="H204" s="134">
        <v>9.24</v>
      </c>
      <c r="I204" s="135"/>
      <c r="J204" s="133"/>
      <c r="K204" s="133"/>
      <c r="L204" s="136"/>
      <c r="M204" s="136"/>
      <c r="N204" s="136"/>
      <c r="O204" s="136"/>
      <c r="P204" s="136"/>
      <c r="Q204" s="136"/>
      <c r="R204" s="136"/>
      <c r="S204" s="136"/>
      <c r="T204" s="137"/>
      <c r="U204" s="137"/>
      <c r="V204" s="133"/>
    </row>
    <row r="205" spans="1:22" ht="12.75" outlineLevel="2">
      <c r="A205" s="3"/>
      <c r="B205" s="105"/>
      <c r="C205" s="105"/>
      <c r="D205" s="119" t="s">
        <v>12</v>
      </c>
      <c r="E205" s="120">
        <v>3</v>
      </c>
      <c r="F205" s="121" t="s">
        <v>155</v>
      </c>
      <c r="G205" s="122" t="s">
        <v>261</v>
      </c>
      <c r="H205" s="123"/>
      <c r="I205" s="124" t="s">
        <v>0</v>
      </c>
      <c r="J205" s="125"/>
      <c r="K205" s="126">
        <f>H205*J205</f>
        <v>0</v>
      </c>
      <c r="L205" s="127">
        <f>IF(D205="S",K205,"")</f>
      </c>
      <c r="M205" s="128">
        <f>IF(OR(D205="P",D205="U"),K205,"")</f>
        <v>0</v>
      </c>
      <c r="N205" s="128">
        <f>IF(D205="H",K205,"")</f>
      </c>
      <c r="O205" s="128">
        <f>IF(D205="V",K205,"")</f>
      </c>
      <c r="P205" s="129">
        <v>0</v>
      </c>
      <c r="Q205" s="129">
        <v>0</v>
      </c>
      <c r="R205" s="129">
        <v>0</v>
      </c>
      <c r="S205" s="125">
        <v>0</v>
      </c>
      <c r="T205" s="130">
        <v>15</v>
      </c>
      <c r="U205" s="131">
        <f>K205*(T205+100)/100</f>
        <v>0</v>
      </c>
      <c r="V205" s="132"/>
    </row>
    <row r="206" spans="1:22" ht="12.75" outlineLevel="1">
      <c r="A206" s="3"/>
      <c r="B206" s="106"/>
      <c r="C206" s="75" t="s">
        <v>42</v>
      </c>
      <c r="D206" s="76" t="s">
        <v>9</v>
      </c>
      <c r="E206" s="77"/>
      <c r="F206" s="77" t="s">
        <v>48</v>
      </c>
      <c r="G206" s="78" t="s">
        <v>80</v>
      </c>
      <c r="H206" s="77"/>
      <c r="I206" s="76"/>
      <c r="J206" s="77"/>
      <c r="K206" s="107">
        <f>SUBTOTAL(9,K207:K212)</f>
        <v>0</v>
      </c>
      <c r="L206" s="80">
        <f>SUBTOTAL(9,L207:L212)</f>
        <v>0</v>
      </c>
      <c r="M206" s="80">
        <f>SUBTOTAL(9,M207:M212)</f>
        <v>0</v>
      </c>
      <c r="N206" s="80">
        <f>SUBTOTAL(9,N207:N212)</f>
        <v>0</v>
      </c>
      <c r="O206" s="80">
        <f>SUBTOTAL(9,O207:O212)</f>
        <v>0</v>
      </c>
      <c r="P206" s="81">
        <f>SUMPRODUCT(P207:P212,$H207:$H212)</f>
        <v>0.09045205000000935</v>
      </c>
      <c r="Q206" s="81">
        <f>SUMPRODUCT(Q207:Q212,$H207:$H212)</f>
        <v>0</v>
      </c>
      <c r="R206" s="81">
        <f>SUMPRODUCT(R207:R212,$H207:$H212)</f>
        <v>18.428899999991796</v>
      </c>
      <c r="S206" s="80">
        <f>SUMPRODUCT(S207:S212,$H207:$H212)</f>
        <v>1990.3211999991138</v>
      </c>
      <c r="T206" s="108">
        <f>SUMPRODUCT(T207:T212,$K207:$K212)/100</f>
        <v>0</v>
      </c>
      <c r="U206" s="108">
        <f>K206+T206</f>
        <v>0</v>
      </c>
      <c r="V206" s="105"/>
    </row>
    <row r="207" spans="1:22" ht="12.75" outlineLevel="2">
      <c r="A207" s="3"/>
      <c r="B207" s="109"/>
      <c r="C207" s="110"/>
      <c r="D207" s="111"/>
      <c r="E207" s="112" t="s">
        <v>234</v>
      </c>
      <c r="F207" s="113"/>
      <c r="G207" s="114"/>
      <c r="H207" s="113"/>
      <c r="I207" s="111"/>
      <c r="J207" s="113"/>
      <c r="K207" s="115"/>
      <c r="L207" s="116"/>
      <c r="M207" s="116"/>
      <c r="N207" s="116"/>
      <c r="O207" s="116"/>
      <c r="P207" s="117"/>
      <c r="Q207" s="117"/>
      <c r="R207" s="117"/>
      <c r="S207" s="117"/>
      <c r="T207" s="118"/>
      <c r="U207" s="118"/>
      <c r="V207" s="105"/>
    </row>
    <row r="208" spans="1:22" ht="25.5" outlineLevel="2">
      <c r="A208" s="3"/>
      <c r="B208" s="105"/>
      <c r="C208" s="105"/>
      <c r="D208" s="119" t="s">
        <v>10</v>
      </c>
      <c r="E208" s="120">
        <v>1</v>
      </c>
      <c r="F208" s="121" t="s">
        <v>138</v>
      </c>
      <c r="G208" s="122" t="s">
        <v>285</v>
      </c>
      <c r="H208" s="123">
        <v>376.1</v>
      </c>
      <c r="I208" s="124" t="s">
        <v>20</v>
      </c>
      <c r="J208" s="125"/>
      <c r="K208" s="126">
        <f>H208*J208</f>
        <v>0</v>
      </c>
      <c r="L208" s="127">
        <f>IF(D208="S",K208,"")</f>
      </c>
      <c r="M208" s="128">
        <f>IF(OR(D208="P",D208="U"),K208,"")</f>
        <v>0</v>
      </c>
      <c r="N208" s="128">
        <f>IF(D208="H",K208,"")</f>
      </c>
      <c r="O208" s="128">
        <f>IF(D208="V",K208,"")</f>
      </c>
      <c r="P208" s="129">
        <v>0.00024050000000002485</v>
      </c>
      <c r="Q208" s="129">
        <v>0</v>
      </c>
      <c r="R208" s="129">
        <v>0.04899999999997818</v>
      </c>
      <c r="S208" s="125">
        <v>5.2919999999976435</v>
      </c>
      <c r="T208" s="130">
        <v>15</v>
      </c>
      <c r="U208" s="131">
        <f>K208*(T208+100)/100</f>
        <v>0</v>
      </c>
      <c r="V208" s="132"/>
    </row>
    <row r="209" spans="1:22" s="36" customFormat="1" ht="10.5" customHeight="1" outlineLevel="3">
      <c r="A209" s="35"/>
      <c r="B209" s="133"/>
      <c r="C209" s="133"/>
      <c r="D209" s="133"/>
      <c r="E209" s="133"/>
      <c r="F209" s="133"/>
      <c r="G209" s="133" t="s">
        <v>236</v>
      </c>
      <c r="H209" s="134">
        <v>0</v>
      </c>
      <c r="I209" s="135"/>
      <c r="J209" s="133"/>
      <c r="K209" s="133"/>
      <c r="L209" s="136"/>
      <c r="M209" s="136"/>
      <c r="N209" s="136"/>
      <c r="O209" s="136"/>
      <c r="P209" s="136"/>
      <c r="Q209" s="136"/>
      <c r="R209" s="136"/>
      <c r="S209" s="136"/>
      <c r="T209" s="137"/>
      <c r="U209" s="137"/>
      <c r="V209" s="133"/>
    </row>
    <row r="210" spans="1:22" s="36" customFormat="1" ht="10.5" customHeight="1" outlineLevel="3">
      <c r="A210" s="35"/>
      <c r="B210" s="133"/>
      <c r="C210" s="133"/>
      <c r="D210" s="133"/>
      <c r="E210" s="133"/>
      <c r="F210" s="133"/>
      <c r="G210" s="133" t="s">
        <v>94</v>
      </c>
      <c r="H210" s="134">
        <v>166.1</v>
      </c>
      <c r="I210" s="135"/>
      <c r="J210" s="133"/>
      <c r="K210" s="133"/>
      <c r="L210" s="136"/>
      <c r="M210" s="136"/>
      <c r="N210" s="136"/>
      <c r="O210" s="136"/>
      <c r="P210" s="136"/>
      <c r="Q210" s="136"/>
      <c r="R210" s="136"/>
      <c r="S210" s="136"/>
      <c r="T210" s="137"/>
      <c r="U210" s="137"/>
      <c r="V210" s="133"/>
    </row>
    <row r="211" spans="1:22" s="36" customFormat="1" ht="10.5" customHeight="1" outlineLevel="3">
      <c r="A211" s="35"/>
      <c r="B211" s="133"/>
      <c r="C211" s="133"/>
      <c r="D211" s="133"/>
      <c r="E211" s="133"/>
      <c r="F211" s="133"/>
      <c r="G211" s="133" t="s">
        <v>54</v>
      </c>
      <c r="H211" s="134">
        <v>210</v>
      </c>
      <c r="I211" s="135"/>
      <c r="J211" s="133"/>
      <c r="K211" s="133"/>
      <c r="L211" s="136"/>
      <c r="M211" s="136"/>
      <c r="N211" s="136"/>
      <c r="O211" s="136"/>
      <c r="P211" s="136"/>
      <c r="Q211" s="136"/>
      <c r="R211" s="136"/>
      <c r="S211" s="136"/>
      <c r="T211" s="137"/>
      <c r="U211" s="137"/>
      <c r="V211" s="133"/>
    </row>
    <row r="212" spans="1:22" s="36" customFormat="1" ht="10.5" customHeight="1" outlineLevel="3">
      <c r="A212" s="35"/>
      <c r="B212" s="133"/>
      <c r="C212" s="133"/>
      <c r="D212" s="133"/>
      <c r="E212" s="133"/>
      <c r="F212" s="133"/>
      <c r="G212" s="133"/>
      <c r="H212" s="134"/>
      <c r="I212" s="135"/>
      <c r="J212" s="133"/>
      <c r="K212" s="133"/>
      <c r="L212" s="136"/>
      <c r="M212" s="136"/>
      <c r="N212" s="136"/>
      <c r="O212" s="136"/>
      <c r="P212" s="136"/>
      <c r="Q212" s="136"/>
      <c r="R212" s="136"/>
      <c r="S212" s="136"/>
      <c r="T212" s="137"/>
      <c r="U212" s="137"/>
      <c r="V212" s="133"/>
    </row>
  </sheetData>
  <mergeCells count="4">
    <mergeCell ref="D3:F3"/>
    <mergeCell ref="G3:K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60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kovarik</cp:lastModifiedBy>
  <dcterms:created xsi:type="dcterms:W3CDTF">2016-06-27T08:51:07Z</dcterms:created>
  <dcterms:modified xsi:type="dcterms:W3CDTF">2016-06-27T08:51:07Z</dcterms:modified>
  <cp:category/>
  <cp:version/>
  <cp:contentType/>
  <cp:contentStatus/>
</cp:coreProperties>
</file>