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Pol'!$A$1:$U$48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D38" i="12" l="1"/>
  <c r="G39" i="1" s="1"/>
  <c r="G40" i="1" s="1"/>
  <c r="G25" i="1" s="1"/>
  <c r="G26" i="1" s="1"/>
  <c r="G9" i="12"/>
  <c r="G8" i="12" s="1"/>
  <c r="I47" i="1" s="1"/>
  <c r="I9" i="12"/>
  <c r="I8" i="12" s="1"/>
  <c r="K9" i="12"/>
  <c r="K8" i="12" s="1"/>
  <c r="O9" i="12"/>
  <c r="O8" i="12" s="1"/>
  <c r="Q9" i="12"/>
  <c r="Q8" i="12" s="1"/>
  <c r="U9" i="12"/>
  <c r="U8" i="12" s="1"/>
  <c r="G11" i="12"/>
  <c r="AC38" i="12" s="1"/>
  <c r="F39" i="1" s="1"/>
  <c r="I11" i="12"/>
  <c r="I10" i="12" s="1"/>
  <c r="K11" i="12"/>
  <c r="K10" i="12" s="1"/>
  <c r="O11" i="12"/>
  <c r="O10" i="12" s="1"/>
  <c r="Q11" i="12"/>
  <c r="Q10" i="12" s="1"/>
  <c r="U11" i="12"/>
  <c r="U10" i="12" s="1"/>
  <c r="G13" i="12"/>
  <c r="I13" i="12"/>
  <c r="K13" i="12"/>
  <c r="M13" i="12"/>
  <c r="O13" i="12"/>
  <c r="Q13" i="12"/>
  <c r="U13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2" i="12"/>
  <c r="M22" i="12" s="1"/>
  <c r="I22" i="12"/>
  <c r="K22" i="12"/>
  <c r="O22" i="12"/>
  <c r="Q22" i="12"/>
  <c r="U22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I27" i="12"/>
  <c r="K27" i="12"/>
  <c r="M27" i="12"/>
  <c r="O27" i="12"/>
  <c r="Q27" i="12"/>
  <c r="U27" i="12"/>
  <c r="G28" i="12"/>
  <c r="I28" i="12"/>
  <c r="K28" i="12"/>
  <c r="M28" i="12"/>
  <c r="O28" i="12"/>
  <c r="Q28" i="12"/>
  <c r="U28" i="12"/>
  <c r="G29" i="12"/>
  <c r="I29" i="12"/>
  <c r="K29" i="12"/>
  <c r="M29" i="12"/>
  <c r="O29" i="12"/>
  <c r="Q29" i="12"/>
  <c r="U29" i="12"/>
  <c r="G30" i="12"/>
  <c r="M30" i="12" s="1"/>
  <c r="I30" i="12"/>
  <c r="K30" i="12"/>
  <c r="O30" i="12"/>
  <c r="Q30" i="12"/>
  <c r="U30" i="12"/>
  <c r="Q31" i="12"/>
  <c r="G32" i="12"/>
  <c r="G31" i="12" s="1"/>
  <c r="I50" i="1" s="1"/>
  <c r="I32" i="12"/>
  <c r="K32" i="12"/>
  <c r="O32" i="12"/>
  <c r="Q32" i="12"/>
  <c r="U32" i="12"/>
  <c r="U31" i="12" s="1"/>
  <c r="G33" i="12"/>
  <c r="M33" i="12" s="1"/>
  <c r="I33" i="12"/>
  <c r="K33" i="12"/>
  <c r="K31" i="12" s="1"/>
  <c r="O33" i="12"/>
  <c r="O31" i="12" s="1"/>
  <c r="Q33" i="12"/>
  <c r="U33" i="12"/>
  <c r="G35" i="12"/>
  <c r="M35" i="12" s="1"/>
  <c r="I35" i="12"/>
  <c r="K35" i="12"/>
  <c r="K34" i="12" s="1"/>
  <c r="O35" i="12"/>
  <c r="Q35" i="12"/>
  <c r="U35" i="12"/>
  <c r="U34" i="12" s="1"/>
  <c r="G36" i="12"/>
  <c r="I36" i="12"/>
  <c r="I34" i="12" s="1"/>
  <c r="K36" i="12"/>
  <c r="M36" i="12"/>
  <c r="O36" i="12"/>
  <c r="Q36" i="12"/>
  <c r="U36" i="12"/>
  <c r="I20" i="1"/>
  <c r="I19" i="1"/>
  <c r="I18" i="1"/>
  <c r="I17" i="1"/>
  <c r="G27" i="1"/>
  <c r="J28" i="1"/>
  <c r="J26" i="1"/>
  <c r="G38" i="1"/>
  <c r="F38" i="1"/>
  <c r="H32" i="1"/>
  <c r="J23" i="1"/>
  <c r="J24" i="1"/>
  <c r="J25" i="1"/>
  <c r="J27" i="1"/>
  <c r="E24" i="1"/>
  <c r="E26" i="1"/>
  <c r="H39" i="1" l="1"/>
  <c r="H40" i="1" s="1"/>
  <c r="F40" i="1"/>
  <c r="G23" i="1" s="1"/>
  <c r="I12" i="12"/>
  <c r="Q12" i="12"/>
  <c r="G34" i="12"/>
  <c r="I51" i="1" s="1"/>
  <c r="K12" i="12"/>
  <c r="G12" i="12"/>
  <c r="I49" i="1" s="1"/>
  <c r="Q34" i="12"/>
  <c r="O34" i="12"/>
  <c r="I31" i="12"/>
  <c r="U12" i="12"/>
  <c r="G10" i="12"/>
  <c r="M34" i="12"/>
  <c r="O12" i="12"/>
  <c r="M11" i="12"/>
  <c r="M10" i="12" s="1"/>
  <c r="G24" i="1"/>
  <c r="G29" i="1"/>
  <c r="G28" i="1"/>
  <c r="M12" i="12"/>
  <c r="M32" i="12"/>
  <c r="M31" i="12" s="1"/>
  <c r="M9" i="12"/>
  <c r="M8" i="12" s="1"/>
  <c r="I39" i="1"/>
  <c r="I40" i="1" s="1"/>
  <c r="J39" i="1" s="1"/>
  <c r="J40" i="1" s="1"/>
  <c r="G38" i="12" l="1"/>
  <c r="I48" i="1"/>
  <c r="I52" i="1" l="1"/>
  <c r="I16" i="1"/>
  <c r="I21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<sst xmlns="http://schemas.openxmlformats.org/spreadsheetml/2006/main" count="249" uniqueCount="158">
  <si>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</si>
  <si>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</si>
  <si>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</si>
  <si>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</si>
  <si>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</si>
  <si>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</si>
  <si>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</si>
  <si>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</si>
  <si>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</si>
  <si>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</si>
  <si>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</si>
  <si>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</si>
  <si>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</si>
  <si>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</si>
  <si>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</si>
  <si>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</si>
  <si>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</si>
  <si>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</si>
  <si>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</si>
  <si>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</si>
  <si>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</si>
  <si>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</si>
  <si>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</si>
  <si>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</si>
  <si>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</si>
  <si>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</si>
  <si>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</si>
  <si>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</si>
  <si>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</si>
  <si>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</si>
  <si>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</si>
  <si>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</si>
  <si>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</si>
  <si>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</si>
  <si>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</si>
  <si>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</si>
  <si>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</si>
  <si>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</si>
  <si>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</si>
  <si>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</si>
  <si>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</si>
  <si>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</si>
  <si>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</si>
  <si>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</si>
  <si>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</si>
  <si>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Karel Lang</t>
  </si>
  <si>
    <t>Město Krnov</t>
  </si>
  <si>
    <t>Hlavní náměstí 1</t>
  </si>
  <si>
    <t>Krnov</t>
  </si>
  <si>
    <t>79401</t>
  </si>
  <si>
    <t>Ing. Grigorios Akritidis</t>
  </si>
  <si>
    <t>88652548</t>
  </si>
  <si>
    <t>Celkem za stavbu</t>
  </si>
  <si>
    <t>CZK</t>
  </si>
  <si>
    <t>Rekapitulace dílů</t>
  </si>
  <si>
    <t>Typ dílu</t>
  </si>
  <si>
    <t>6</t>
  </si>
  <si>
    <t>Úpravy povrchů, podlahy a osazování výplní</t>
  </si>
  <si>
    <t>9</t>
  </si>
  <si>
    <t>Ostatní konstrukce a práce, bourání</t>
  </si>
  <si>
    <t>743</t>
  </si>
  <si>
    <t>Elektromontáže - hrubá montáž</t>
  </si>
  <si>
    <t>744</t>
  </si>
  <si>
    <t>Elektromontáže - rozvody vodičů měděných</t>
  </si>
  <si>
    <t>748</t>
  </si>
  <si>
    <t>Elektromontáže - osvětlovací zařízení a svítidla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</si>
  <si>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</si>
  <si>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</si>
  <si>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</si>
  <si>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</si>
  <si>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</si>
  <si>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</si>
  <si>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</si>
  <si>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</si>
  <si>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</si>
  <si>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</si>
  <si>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</si>
  <si>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</si>
  <si>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</si>
  <si>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</si>
  <si>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</si>
  <si>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</si>
  <si>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</si>
  <si>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</si>
  <si>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</si>
  <si>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</si>
  <si>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</si>
  <si>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</si>
  <si>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</si>
  <si>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</si>
  <si>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</si>
  <si>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</si>
  <si>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</si>
  <si>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</si>
  <si>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</si>
  <si>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612325101</t>
  </si>
  <si>
    <t>Vápenocementová hrubá omítka rýh ve stěnách šířky , , do 150 mm</t>
  </si>
  <si>
    <t>m2</t>
  </si>
  <si>
    <t>POL1_0</t>
  </si>
  <si>
    <t>974031121</t>
  </si>
  <si>
    <t>Vysekání rýh ve zdivu cihelném hl do 30 mm š do 30, ,  mm</t>
  </si>
  <si>
    <t>m</t>
  </si>
  <si>
    <t>743112313</t>
  </si>
  <si>
    <t>Montáž trubka plastová ohebná D 16 mm uložená pod , , omítku</t>
  </si>
  <si>
    <t>345711520</t>
  </si>
  <si>
    <t>trubka elektroinstalační ohebná Monoflex z PH , , 1416/1</t>
  </si>
  <si>
    <t>743621110</t>
  </si>
  <si>
    <t>Montáž drát nebo lano hromosvodné svodové D do 10 , , mm s podpěrou</t>
  </si>
  <si>
    <t>354410770</t>
  </si>
  <si>
    <t>drát průměr 8 mm AlMgSi</t>
  </si>
  <si>
    <t>kg</t>
  </si>
  <si>
    <t>354414150R</t>
  </si>
  <si>
    <t>podpěra vedení nerez do KZS 140 mm</t>
  </si>
  <si>
    <t>kus</t>
  </si>
  <si>
    <t>743622100</t>
  </si>
  <si>
    <t>Montáž svorka hromosvodná typ SS, SR 03 se 2 , , šrouby</t>
  </si>
  <si>
    <t>354420420</t>
  </si>
  <si>
    <t>svorka uzemnění SOc nerez na okapové žlaby</t>
  </si>
  <si>
    <t>354420400</t>
  </si>
  <si>
    <t>svorka uzemnění SR 3b nerez pro zemnící pásku a , , drát</t>
  </si>
  <si>
    <t>354420330</t>
  </si>
  <si>
    <t>svorka uzemnění  SS nerez spojovací</t>
  </si>
  <si>
    <t>354420340</t>
  </si>
  <si>
    <t>svorka uzemnění  SZa nerez zkušební</t>
  </si>
  <si>
    <t>743624110</t>
  </si>
  <si>
    <t>Montáž vedení hromosvodné-úhelník nebo trubka s , , držáky do zdiva</t>
  </si>
  <si>
    <t>354418020</t>
  </si>
  <si>
    <t>úhelník ochranný  OU 1,7 nerez</t>
  </si>
  <si>
    <t>354418460</t>
  </si>
  <si>
    <t>držák ochranného úhelníku boční se středovým  , , vrutem DUDa-22 nerez</t>
  </si>
  <si>
    <t>743629300</t>
  </si>
  <si>
    <t>Montáž vedení hromosvodné-štítek k označení svodu</t>
  </si>
  <si>
    <t>354421100</t>
  </si>
  <si>
    <t>štítek plastový č. 31 -  čísla svodů</t>
  </si>
  <si>
    <t>743R01</t>
  </si>
  <si>
    <t>Demontáž svodu hromosvodu a svítlidel</t>
  </si>
  <si>
    <t>HZS</t>
  </si>
  <si>
    <t>743R02</t>
  </si>
  <si>
    <t>Podružný materiál</t>
  </si>
  <si>
    <t>kpl</t>
  </si>
  <si>
    <t>743R03</t>
  </si>
  <si>
    <t>Revize hromosvodu a elektro</t>
  </si>
  <si>
    <t>744411220</t>
  </si>
  <si>
    <t>Montáž kabel Cu sk.2 do 1 kV do 0,20 kg pod omítku, ,  stěn</t>
  </si>
  <si>
    <t>341110300</t>
  </si>
  <si>
    <t>kabel silový s Cu jádrem CYKY 3x1,5 mm2</t>
  </si>
  <si>
    <t>748123116</t>
  </si>
  <si>
    <t>Montáž svítidlo LED  přisazené nástěnné , , reflektorové s čidlem</t>
  </si>
  <si>
    <t>748R01</t>
  </si>
  <si>
    <t>Svítidlo venkovní s čidlem, krytí  IP54 typ 9475</t>
  </si>
  <si>
    <t>ks</t>
  </si>
  <si>
    <t/>
  </si>
  <si>
    <t>SUM</t>
  </si>
  <si>
    <t>POPUZIV</t>
  </si>
  <si>
    <t>END</t>
  </si>
  <si>
    <t>Krnově</t>
  </si>
  <si>
    <t xml:space="preserve">SO 01- Zateplení východní fasády objektu na p.č. 145,208 a 209- Elektro						</t>
  </si>
  <si>
    <t xml:space="preserve">SO01- Zateplení východní fasády objektu na p.č. 145,208 a 209- Elektro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</si>
</sst>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5" fillId="0" borderId="6" xfId="0" applyFont="1" applyBorder="1" applyAlignment="1">
      <alignment vertical="top"/>
    </xf>
    <xf numFmtId="0" fontId="3" fillId="2" borderId="0" xfId="0" applyFont="1" applyFill="1" applyAlignment="1">
      <alignment horizontal="left" wrapText="1"/>
    </xf>
    <xf numFmtId="4" fontId="3" fillId="5" borderId="39" xfId="0" applyNumberFormat="1" applyFont="1" applyFill="1" applyBorder="1" applyAlignment="1"/>
    <xf numFmtId="4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0" t="s">
        <v>39</v>
      </c>
      <c r="B2" s="200"/>
      <c r="C2" s="200"/>
      <c r="D2" s="200"/>
      <c r="E2" s="200"/>
      <c r="F2" s="200"/>
      <c r="G2" s="20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5"/>
  <sheetViews>
    <sheetView showGridLines="0" topLeftCell="B1" zoomScaleNormal="100" zoomScaleSheetLayoutView="75" workbookViewId="0">
      <selection activeCell="D2" sqref="D2:J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2" t="s">
        <v>42</v>
      </c>
      <c r="C1" s="233"/>
      <c r="D1" s="233"/>
      <c r="E1" s="233"/>
      <c r="F1" s="233"/>
      <c r="G1" s="233"/>
      <c r="H1" s="233"/>
      <c r="I1" s="233"/>
      <c r="J1" s="234"/>
    </row>
    <row r="2" spans="1:15" ht="23.25" customHeight="1" x14ac:dyDescent="0.2">
      <c r="A2" s="4"/>
      <c r="B2" s="81" t="s">
        <v>40</v>
      </c>
      <c r="C2" s="82"/>
      <c r="D2" s="217" t="s">
        <v>156</v>
      </c>
      <c r="E2" s="218"/>
      <c r="F2" s="218"/>
      <c r="G2" s="218"/>
      <c r="H2" s="218"/>
      <c r="I2" s="218"/>
      <c r="J2" s="219"/>
      <c r="O2" s="2"/>
    </row>
    <row r="3" spans="1:15" ht="23.25" hidden="1" customHeight="1" x14ac:dyDescent="0.2">
      <c r="A3" s="4"/>
      <c r="B3" s="83" t="s">
        <v>43</v>
      </c>
      <c r="C3" s="84"/>
      <c r="D3" s="245"/>
      <c r="E3" s="246"/>
      <c r="F3" s="246"/>
      <c r="G3" s="246"/>
      <c r="H3" s="246"/>
      <c r="I3" s="246"/>
      <c r="J3" s="247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4" t="s">
        <v>50</v>
      </c>
      <c r="E11" s="224"/>
      <c r="F11" s="224"/>
      <c r="G11" s="224"/>
      <c r="H11" s="28" t="s">
        <v>33</v>
      </c>
      <c r="I11" s="94" t="s">
        <v>51</v>
      </c>
      <c r="J11" s="11"/>
    </row>
    <row r="12" spans="1:15" ht="15.75" customHeight="1" x14ac:dyDescent="0.2">
      <c r="A12" s="4"/>
      <c r="B12" s="41"/>
      <c r="C12" s="26"/>
      <c r="D12" s="243"/>
      <c r="E12" s="243"/>
      <c r="F12" s="243"/>
      <c r="G12" s="243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4"/>
      <c r="E13" s="244"/>
      <c r="F13" s="244"/>
      <c r="G13" s="244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3"/>
      <c r="F15" s="223"/>
      <c r="G15" s="241"/>
      <c r="H15" s="241"/>
      <c r="I15" s="241" t="s">
        <v>28</v>
      </c>
      <c r="J15" s="242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20"/>
      <c r="F16" s="221"/>
      <c r="G16" s="220"/>
      <c r="H16" s="221"/>
      <c r="I16" s="220">
        <f>SUMIF(F47:F51,A16,I47:I51)+SUMIF(F47:F51,"PSU",I47:I51)</f>
        <v>0</v>
      </c>
      <c r="J16" s="222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20"/>
      <c r="F17" s="221"/>
      <c r="G17" s="220"/>
      <c r="H17" s="221"/>
      <c r="I17" s="220">
        <f>SUMIF(F47:F51,A17,I47:I51)</f>
        <v>0</v>
      </c>
      <c r="J17" s="222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20"/>
      <c r="F18" s="221"/>
      <c r="G18" s="220"/>
      <c r="H18" s="221"/>
      <c r="I18" s="220">
        <f>SUMIF(F47:F51,A18,I47:I51)</f>
        <v>0</v>
      </c>
      <c r="J18" s="222"/>
    </row>
    <row r="19" spans="1:10" ht="23.25" customHeight="1" x14ac:dyDescent="0.2">
      <c r="A19" s="141" t="s">
        <v>66</v>
      </c>
      <c r="B19" s="142" t="s">
        <v>26</v>
      </c>
      <c r="C19" s="58"/>
      <c r="D19" s="59"/>
      <c r="E19" s="220"/>
      <c r="F19" s="221"/>
      <c r="G19" s="220"/>
      <c r="H19" s="221"/>
      <c r="I19" s="220">
        <f>SUMIF(F47:F51,A19,I47:I51)</f>
        <v>0</v>
      </c>
      <c r="J19" s="222"/>
    </row>
    <row r="20" spans="1:10" ht="23.25" customHeight="1" x14ac:dyDescent="0.2">
      <c r="A20" s="141" t="s">
        <v>67</v>
      </c>
      <c r="B20" s="142" t="s">
        <v>27</v>
      </c>
      <c r="C20" s="58"/>
      <c r="D20" s="59"/>
      <c r="E20" s="220"/>
      <c r="F20" s="221"/>
      <c r="G20" s="220"/>
      <c r="H20" s="221"/>
      <c r="I20" s="220">
        <f>SUMIF(F47:F51,A20,I47:I51)</f>
        <v>0</v>
      </c>
      <c r="J20" s="222"/>
    </row>
    <row r="21" spans="1:10" ht="23.25" customHeight="1" x14ac:dyDescent="0.2">
      <c r="A21" s="4"/>
      <c r="B21" s="74" t="s">
        <v>28</v>
      </c>
      <c r="C21" s="75"/>
      <c r="D21" s="76"/>
      <c r="E21" s="230"/>
      <c r="F21" s="239"/>
      <c r="G21" s="230"/>
      <c r="H21" s="239"/>
      <c r="I21" s="230">
        <f>SUM(I16:J20)</f>
        <v>0</v>
      </c>
      <c r="J21" s="231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8">
        <f>ZakladDPHSniVypocet</f>
        <v>0</v>
      </c>
      <c r="H23" s="229"/>
      <c r="I23" s="229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6">
        <f>ZakladDPHSni*SazbaDPH1/100</f>
        <v>0</v>
      </c>
      <c r="H24" s="227"/>
      <c r="I24" s="227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8">
        <f>ZakladDPHZaklVypocet</f>
        <v>0</v>
      </c>
      <c r="H25" s="229"/>
      <c r="I25" s="229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5">
        <f>ZakladDPHZakl*SazbaDPH2/100</f>
        <v>0</v>
      </c>
      <c r="H26" s="236"/>
      <c r="I26" s="236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7">
        <f>0</f>
        <v>0</v>
      </c>
      <c r="H27" s="237"/>
      <c r="I27" s="237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40">
        <f>ZakladDPHSniVypocet+ZakladDPHZaklVypocet</f>
        <v>0</v>
      </c>
      <c r="H28" s="240"/>
      <c r="I28" s="240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8">
        <f>ZakladDPHSni+DPHSni+ZakladDPHZakl+DPHZakl+Zaokrouhleni</f>
        <v>0</v>
      </c>
      <c r="H29" s="238"/>
      <c r="I29" s="238"/>
      <c r="J29" s="119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199" t="s">
        <v>155</v>
      </c>
      <c r="E32" s="39"/>
      <c r="F32" s="19" t="s">
        <v>9</v>
      </c>
      <c r="G32" s="39"/>
      <c r="H32" s="40">
        <f ca="1">TODAY()</f>
        <v>42936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5" t="s">
        <v>2</v>
      </c>
      <c r="E35" s="225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/>
      <c r="C39" s="208"/>
      <c r="D39" s="209"/>
      <c r="E39" s="209"/>
      <c r="F39" s="108">
        <f>' Pol'!AC38</f>
        <v>0</v>
      </c>
      <c r="G39" s="109">
        <f>' Pol'!AD38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10" t="s">
        <v>52</v>
      </c>
      <c r="C40" s="211"/>
      <c r="D40" s="211"/>
      <c r="E40" s="212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54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55</v>
      </c>
      <c r="G46" s="129"/>
      <c r="H46" s="129"/>
      <c r="I46" s="213" t="s">
        <v>28</v>
      </c>
      <c r="J46" s="213"/>
    </row>
    <row r="47" spans="1:10" ht="25.5" customHeight="1" x14ac:dyDescent="0.2">
      <c r="A47" s="122"/>
      <c r="B47" s="130" t="s">
        <v>56</v>
      </c>
      <c r="C47" s="215" t="s">
        <v>57</v>
      </c>
      <c r="D47" s="216"/>
      <c r="E47" s="216"/>
      <c r="F47" s="132" t="s">
        <v>23</v>
      </c>
      <c r="G47" s="133"/>
      <c r="H47" s="133"/>
      <c r="I47" s="214">
        <f>' Pol'!G8</f>
        <v>0</v>
      </c>
      <c r="J47" s="214"/>
    </row>
    <row r="48" spans="1:10" ht="25.5" customHeight="1" x14ac:dyDescent="0.2">
      <c r="A48" s="122"/>
      <c r="B48" s="124" t="s">
        <v>58</v>
      </c>
      <c r="C48" s="203" t="s">
        <v>59</v>
      </c>
      <c r="D48" s="204"/>
      <c r="E48" s="204"/>
      <c r="F48" s="134" t="s">
        <v>23</v>
      </c>
      <c r="G48" s="135"/>
      <c r="H48" s="135"/>
      <c r="I48" s="202">
        <f>' Pol'!G10</f>
        <v>0</v>
      </c>
      <c r="J48" s="202"/>
    </row>
    <row r="49" spans="1:10" ht="25.5" customHeight="1" x14ac:dyDescent="0.2">
      <c r="A49" s="122"/>
      <c r="B49" s="124" t="s">
        <v>60</v>
      </c>
      <c r="C49" s="203" t="s">
        <v>61</v>
      </c>
      <c r="D49" s="204"/>
      <c r="E49" s="204"/>
      <c r="F49" s="134" t="s">
        <v>23</v>
      </c>
      <c r="G49" s="135"/>
      <c r="H49" s="135"/>
      <c r="I49" s="202">
        <f>' Pol'!G12</f>
        <v>0</v>
      </c>
      <c r="J49" s="202"/>
    </row>
    <row r="50" spans="1:10" ht="25.5" customHeight="1" x14ac:dyDescent="0.2">
      <c r="A50" s="122"/>
      <c r="B50" s="124" t="s">
        <v>62</v>
      </c>
      <c r="C50" s="203" t="s">
        <v>63</v>
      </c>
      <c r="D50" s="204"/>
      <c r="E50" s="204"/>
      <c r="F50" s="134" t="s">
        <v>23</v>
      </c>
      <c r="G50" s="135"/>
      <c r="H50" s="135"/>
      <c r="I50" s="202">
        <f>' Pol'!G31</f>
        <v>0</v>
      </c>
      <c r="J50" s="202"/>
    </row>
    <row r="51" spans="1:10" ht="25.5" customHeight="1" x14ac:dyDescent="0.2">
      <c r="A51" s="122"/>
      <c r="B51" s="131" t="s">
        <v>64</v>
      </c>
      <c r="C51" s="206" t="s">
        <v>65</v>
      </c>
      <c r="D51" s="207"/>
      <c r="E51" s="207"/>
      <c r="F51" s="136" t="s">
        <v>23</v>
      </c>
      <c r="G51" s="137"/>
      <c r="H51" s="137"/>
      <c r="I51" s="205">
        <f>' Pol'!G34</f>
        <v>0</v>
      </c>
      <c r="J51" s="205"/>
    </row>
    <row r="52" spans="1:10" ht="25.5" customHeight="1" x14ac:dyDescent="0.2">
      <c r="A52" s="123"/>
      <c r="B52" s="127" t="s">
        <v>1</v>
      </c>
      <c r="C52" s="127"/>
      <c r="D52" s="128"/>
      <c r="E52" s="128"/>
      <c r="F52" s="138"/>
      <c r="G52" s="139"/>
      <c r="H52" s="139"/>
      <c r="I52" s="201">
        <f>SUM(I47:I51)</f>
        <v>0</v>
      </c>
      <c r="J52" s="201"/>
    </row>
    <row r="53" spans="1:10" x14ac:dyDescent="0.2">
      <c r="F53" s="140"/>
      <c r="G53" s="96"/>
      <c r="H53" s="140"/>
      <c r="I53" s="96"/>
      <c r="J53" s="96"/>
    </row>
    <row r="54" spans="1:10" x14ac:dyDescent="0.2">
      <c r="F54" s="140"/>
      <c r="G54" s="96"/>
      <c r="H54" s="140"/>
      <c r="I54" s="96"/>
      <c r="J54" s="96"/>
    </row>
    <row r="55" spans="1:10" x14ac:dyDescent="0.2">
      <c r="F55" s="140"/>
      <c r="G55" s="96"/>
      <c r="H55" s="140"/>
      <c r="I55" s="96"/>
      <c r="J55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52:J52"/>
    <mergeCell ref="I49:J49"/>
    <mergeCell ref="C49:E49"/>
    <mergeCell ref="I50:J50"/>
    <mergeCell ref="C50:E50"/>
    <mergeCell ref="I51:J51"/>
    <mergeCell ref="C51:E5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8" t="s">
        <v>6</v>
      </c>
      <c r="B1" s="248"/>
      <c r="C1" s="249"/>
      <c r="D1" s="248"/>
      <c r="E1" s="248"/>
      <c r="F1" s="248"/>
      <c r="G1" s="248"/>
    </row>
    <row r="2" spans="1:7" ht="24.95" customHeight="1" x14ac:dyDescent="0.2">
      <c r="A2" s="79" t="s">
        <v>41</v>
      </c>
      <c r="B2" s="78"/>
      <c r="C2" s="250"/>
      <c r="D2" s="250"/>
      <c r="E2" s="250"/>
      <c r="F2" s="250"/>
      <c r="G2" s="251"/>
    </row>
    <row r="3" spans="1:7" ht="24.95" hidden="1" customHeight="1" x14ac:dyDescent="0.2">
      <c r="A3" s="79" t="s">
        <v>7</v>
      </c>
      <c r="B3" s="78"/>
      <c r="C3" s="250"/>
      <c r="D3" s="250"/>
      <c r="E3" s="250"/>
      <c r="F3" s="250"/>
      <c r="G3" s="251"/>
    </row>
    <row r="4" spans="1:7" ht="24.95" hidden="1" customHeight="1" x14ac:dyDescent="0.2">
      <c r="A4" s="79" t="s">
        <v>8</v>
      </c>
      <c r="B4" s="78"/>
      <c r="C4" s="250"/>
      <c r="D4" s="250"/>
      <c r="E4" s="250"/>
      <c r="F4" s="250"/>
      <c r="G4" s="251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8"/>
  <sheetViews>
    <sheetView tabSelected="1" workbookViewId="0">
      <selection activeCell="V10" sqref="V10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2" t="s">
        <v>6</v>
      </c>
      <c r="B1" s="252"/>
      <c r="C1" s="252"/>
      <c r="D1" s="252"/>
      <c r="E1" s="252"/>
      <c r="F1" s="252"/>
      <c r="G1" s="252"/>
      <c r="AE1" t="s">
        <v>69</v>
      </c>
    </row>
    <row r="2" spans="1:60" ht="24.95" customHeight="1" x14ac:dyDescent="0.2">
      <c r="A2" s="145" t="s">
        <v>68</v>
      </c>
      <c r="B2" s="143"/>
      <c r="C2" s="253" t="s">
        <v>157</v>
      </c>
      <c r="D2" s="254"/>
      <c r="E2" s="254"/>
      <c r="F2" s="254"/>
      <c r="G2" s="255"/>
      <c r="AE2" t="s">
        <v>70</v>
      </c>
    </row>
    <row r="3" spans="1:60" ht="24.95" hidden="1" customHeight="1" x14ac:dyDescent="0.2">
      <c r="A3" s="146" t="s">
        <v>7</v>
      </c>
      <c r="B3" s="144"/>
      <c r="C3" s="256"/>
      <c r="D3" s="257"/>
      <c r="E3" s="257"/>
      <c r="F3" s="257"/>
      <c r="G3" s="258"/>
      <c r="AE3" t="s">
        <v>71</v>
      </c>
    </row>
    <row r="4" spans="1:60" ht="24.95" hidden="1" customHeight="1" x14ac:dyDescent="0.2">
      <c r="A4" s="146" t="s">
        <v>8</v>
      </c>
      <c r="B4" s="144"/>
      <c r="C4" s="256"/>
      <c r="D4" s="257"/>
      <c r="E4" s="257"/>
      <c r="F4" s="257"/>
      <c r="G4" s="258"/>
      <c r="AE4" t="s">
        <v>72</v>
      </c>
    </row>
    <row r="5" spans="1:60" hidden="1" x14ac:dyDescent="0.2">
      <c r="A5" s="147" t="s">
        <v>73</v>
      </c>
      <c r="B5" s="148"/>
      <c r="C5" s="149"/>
      <c r="D5" s="150"/>
      <c r="E5" s="150"/>
      <c r="F5" s="150"/>
      <c r="G5" s="151"/>
      <c r="AE5" t="s">
        <v>74</v>
      </c>
    </row>
    <row r="7" spans="1:60" ht="38.25" x14ac:dyDescent="0.2">
      <c r="A7" s="156" t="s">
        <v>75</v>
      </c>
      <c r="B7" s="157" t="s">
        <v>76</v>
      </c>
      <c r="C7" s="157" t="s">
        <v>77</v>
      </c>
      <c r="D7" s="156" t="s">
        <v>78</v>
      </c>
      <c r="E7" s="156" t="s">
        <v>79</v>
      </c>
      <c r="F7" s="152" t="s">
        <v>80</v>
      </c>
      <c r="G7" s="173" t="s">
        <v>28</v>
      </c>
      <c r="H7" s="174" t="s">
        <v>29</v>
      </c>
      <c r="I7" s="174" t="s">
        <v>81</v>
      </c>
      <c r="J7" s="174" t="s">
        <v>30</v>
      </c>
      <c r="K7" s="174" t="s">
        <v>82</v>
      </c>
      <c r="L7" s="174" t="s">
        <v>83</v>
      </c>
      <c r="M7" s="174" t="s">
        <v>84</v>
      </c>
      <c r="N7" s="174" t="s">
        <v>85</v>
      </c>
      <c r="O7" s="174" t="s">
        <v>86</v>
      </c>
      <c r="P7" s="174" t="s">
        <v>87</v>
      </c>
      <c r="Q7" s="174" t="s">
        <v>88</v>
      </c>
      <c r="R7" s="174" t="s">
        <v>89</v>
      </c>
      <c r="S7" s="174" t="s">
        <v>90</v>
      </c>
      <c r="T7" s="174" t="s">
        <v>91</v>
      </c>
      <c r="U7" s="159" t="s">
        <v>92</v>
      </c>
    </row>
    <row r="8" spans="1:60" x14ac:dyDescent="0.2">
      <c r="A8" s="175" t="s">
        <v>93</v>
      </c>
      <c r="B8" s="176" t="s">
        <v>56</v>
      </c>
      <c r="C8" s="177" t="s">
        <v>57</v>
      </c>
      <c r="D8" s="178"/>
      <c r="E8" s="179"/>
      <c r="F8" s="180"/>
      <c r="G8" s="180">
        <f>SUMIF(AE9:AE9,"&lt;&gt;NOR",G9:G9)</f>
        <v>0</v>
      </c>
      <c r="H8" s="180"/>
      <c r="I8" s="180">
        <f>SUM(I9:I9)</f>
        <v>0</v>
      </c>
      <c r="J8" s="180"/>
      <c r="K8" s="180">
        <f>SUM(K9:K9)</f>
        <v>0</v>
      </c>
      <c r="L8" s="180"/>
      <c r="M8" s="180">
        <f>SUM(M9:M9)</f>
        <v>0</v>
      </c>
      <c r="N8" s="158"/>
      <c r="O8" s="158">
        <f>SUM(O9:O9)</f>
        <v>0</v>
      </c>
      <c r="P8" s="158"/>
      <c r="Q8" s="158">
        <f>SUM(Q9:Q9)</f>
        <v>0</v>
      </c>
      <c r="R8" s="158"/>
      <c r="S8" s="158"/>
      <c r="T8" s="175"/>
      <c r="U8" s="158">
        <f>SUM(U9:U9)</f>
        <v>0</v>
      </c>
      <c r="AE8" t="s">
        <v>94</v>
      </c>
    </row>
    <row r="9" spans="1:60" ht="22.5" outlineLevel="1" x14ac:dyDescent="0.2">
      <c r="A9" s="154">
        <v>1</v>
      </c>
      <c r="B9" s="160" t="s">
        <v>95</v>
      </c>
      <c r="C9" s="193" t="s">
        <v>96</v>
      </c>
      <c r="D9" s="162" t="s">
        <v>97</v>
      </c>
      <c r="E9" s="168">
        <v>2.5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15</v>
      </c>
      <c r="M9" s="171">
        <f>G9*(1+L9/100)</f>
        <v>0</v>
      </c>
      <c r="N9" s="163">
        <v>0</v>
      </c>
      <c r="O9" s="163">
        <f>ROUND(E9*N9,5)</f>
        <v>0</v>
      </c>
      <c r="P9" s="163">
        <v>0</v>
      </c>
      <c r="Q9" s="163">
        <f>ROUND(E9*P9,5)</f>
        <v>0</v>
      </c>
      <c r="R9" s="163"/>
      <c r="S9" s="163"/>
      <c r="T9" s="164">
        <v>0</v>
      </c>
      <c r="U9" s="163">
        <f>ROUND(E9*T9,2)</f>
        <v>0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98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x14ac:dyDescent="0.2">
      <c r="A10" s="155" t="s">
        <v>93</v>
      </c>
      <c r="B10" s="161" t="s">
        <v>58</v>
      </c>
      <c r="C10" s="194" t="s">
        <v>59</v>
      </c>
      <c r="D10" s="165"/>
      <c r="E10" s="169"/>
      <c r="F10" s="172"/>
      <c r="G10" s="172">
        <f>SUMIF(AE11:AE11,"&lt;&gt;NOR",G11:G11)</f>
        <v>0</v>
      </c>
      <c r="H10" s="172"/>
      <c r="I10" s="172">
        <f>SUM(I11:I11)</f>
        <v>0</v>
      </c>
      <c r="J10" s="172"/>
      <c r="K10" s="172">
        <f>SUM(K11:K11)</f>
        <v>0</v>
      </c>
      <c r="L10" s="172"/>
      <c r="M10" s="172">
        <f>SUM(M11:M11)</f>
        <v>0</v>
      </c>
      <c r="N10" s="166"/>
      <c r="O10" s="166">
        <f>SUM(O11:O11)</f>
        <v>0</v>
      </c>
      <c r="P10" s="166"/>
      <c r="Q10" s="166">
        <f>SUM(Q11:Q11)</f>
        <v>0</v>
      </c>
      <c r="R10" s="166"/>
      <c r="S10" s="166"/>
      <c r="T10" s="167"/>
      <c r="U10" s="166">
        <f>SUM(U11:U11)</f>
        <v>0</v>
      </c>
      <c r="AE10" t="s">
        <v>94</v>
      </c>
    </row>
    <row r="11" spans="1:60" ht="22.5" outlineLevel="1" x14ac:dyDescent="0.2">
      <c r="A11" s="154">
        <v>2</v>
      </c>
      <c r="B11" s="160" t="s">
        <v>99</v>
      </c>
      <c r="C11" s="193" t="s">
        <v>100</v>
      </c>
      <c r="D11" s="162" t="s">
        <v>101</v>
      </c>
      <c r="E11" s="168">
        <v>25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15</v>
      </c>
      <c r="M11" s="171">
        <f>G11*(1+L11/100)</f>
        <v>0</v>
      </c>
      <c r="N11" s="163">
        <v>0</v>
      </c>
      <c r="O11" s="163">
        <f>ROUND(E11*N11,5)</f>
        <v>0</v>
      </c>
      <c r="P11" s="163">
        <v>0</v>
      </c>
      <c r="Q11" s="163">
        <f>ROUND(E11*P11,5)</f>
        <v>0</v>
      </c>
      <c r="R11" s="163"/>
      <c r="S11" s="163"/>
      <c r="T11" s="164">
        <v>0</v>
      </c>
      <c r="U11" s="163">
        <f>ROUND(E11*T11,2)</f>
        <v>0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98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x14ac:dyDescent="0.2">
      <c r="A12" s="155" t="s">
        <v>93</v>
      </c>
      <c r="B12" s="161" t="s">
        <v>60</v>
      </c>
      <c r="C12" s="194" t="s">
        <v>61</v>
      </c>
      <c r="D12" s="165"/>
      <c r="E12" s="169"/>
      <c r="F12" s="172"/>
      <c r="G12" s="172">
        <f>SUMIF(AE13:AE30,"&lt;&gt;NOR",G13:G30)</f>
        <v>0</v>
      </c>
      <c r="H12" s="172"/>
      <c r="I12" s="172">
        <f>SUM(I13:I30)</f>
        <v>0</v>
      </c>
      <c r="J12" s="172"/>
      <c r="K12" s="172">
        <f>SUM(K13:K30)</f>
        <v>0</v>
      </c>
      <c r="L12" s="172"/>
      <c r="M12" s="172">
        <f>SUM(M13:M30)</f>
        <v>0</v>
      </c>
      <c r="N12" s="166"/>
      <c r="O12" s="166">
        <f>SUM(O13:O30)</f>
        <v>0</v>
      </c>
      <c r="P12" s="166"/>
      <c r="Q12" s="166">
        <f>SUM(Q13:Q30)</f>
        <v>0</v>
      </c>
      <c r="R12" s="166"/>
      <c r="S12" s="166"/>
      <c r="T12" s="167"/>
      <c r="U12" s="166">
        <f>SUM(U13:U30)</f>
        <v>0</v>
      </c>
      <c r="AE12" t="s">
        <v>94</v>
      </c>
    </row>
    <row r="13" spans="1:60" ht="22.5" outlineLevel="1" x14ac:dyDescent="0.2">
      <c r="A13" s="154">
        <v>3</v>
      </c>
      <c r="B13" s="160" t="s">
        <v>102</v>
      </c>
      <c r="C13" s="193" t="s">
        <v>103</v>
      </c>
      <c r="D13" s="162" t="s">
        <v>101</v>
      </c>
      <c r="E13" s="168">
        <v>25</v>
      </c>
      <c r="F13" s="170"/>
      <c r="G13" s="171">
        <f t="shared" ref="G13:G30" si="0">ROUND(E13*F13,2)</f>
        <v>0</v>
      </c>
      <c r="H13" s="170"/>
      <c r="I13" s="171">
        <f t="shared" ref="I13:I30" si="1">ROUND(E13*H13,2)</f>
        <v>0</v>
      </c>
      <c r="J13" s="170"/>
      <c r="K13" s="171">
        <f t="shared" ref="K13:K30" si="2">ROUND(E13*J13,2)</f>
        <v>0</v>
      </c>
      <c r="L13" s="171">
        <v>15</v>
      </c>
      <c r="M13" s="171">
        <f t="shared" ref="M13:M30" si="3">G13*(1+L13/100)</f>
        <v>0</v>
      </c>
      <c r="N13" s="163">
        <v>0</v>
      </c>
      <c r="O13" s="163">
        <f t="shared" ref="O13:O30" si="4">ROUND(E13*N13,5)</f>
        <v>0</v>
      </c>
      <c r="P13" s="163">
        <v>0</v>
      </c>
      <c r="Q13" s="163">
        <f t="shared" ref="Q13:Q30" si="5">ROUND(E13*P13,5)</f>
        <v>0</v>
      </c>
      <c r="R13" s="163"/>
      <c r="S13" s="163"/>
      <c r="T13" s="164">
        <v>0</v>
      </c>
      <c r="U13" s="163">
        <f t="shared" ref="U13:U30" si="6">ROUND(E13*T13,2)</f>
        <v>0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98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22.5" outlineLevel="1" x14ac:dyDescent="0.2">
      <c r="A14" s="154">
        <v>4</v>
      </c>
      <c r="B14" s="160" t="s">
        <v>104</v>
      </c>
      <c r="C14" s="193" t="s">
        <v>105</v>
      </c>
      <c r="D14" s="162" t="s">
        <v>101</v>
      </c>
      <c r="E14" s="168">
        <v>25</v>
      </c>
      <c r="F14" s="170"/>
      <c r="G14" s="171">
        <f t="shared" si="0"/>
        <v>0</v>
      </c>
      <c r="H14" s="170"/>
      <c r="I14" s="171">
        <f t="shared" si="1"/>
        <v>0</v>
      </c>
      <c r="J14" s="170"/>
      <c r="K14" s="171">
        <f t="shared" si="2"/>
        <v>0</v>
      </c>
      <c r="L14" s="171">
        <v>15</v>
      </c>
      <c r="M14" s="171">
        <f t="shared" si="3"/>
        <v>0</v>
      </c>
      <c r="N14" s="163">
        <v>0</v>
      </c>
      <c r="O14" s="163">
        <f t="shared" si="4"/>
        <v>0</v>
      </c>
      <c r="P14" s="163">
        <v>0</v>
      </c>
      <c r="Q14" s="163">
        <f t="shared" si="5"/>
        <v>0</v>
      </c>
      <c r="R14" s="163"/>
      <c r="S14" s="163"/>
      <c r="T14" s="164">
        <v>0</v>
      </c>
      <c r="U14" s="163">
        <f t="shared" si="6"/>
        <v>0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98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2.5" outlineLevel="1" x14ac:dyDescent="0.2">
      <c r="A15" s="154">
        <v>5</v>
      </c>
      <c r="B15" s="160" t="s">
        <v>106</v>
      </c>
      <c r="C15" s="193" t="s">
        <v>107</v>
      </c>
      <c r="D15" s="162" t="s">
        <v>101</v>
      </c>
      <c r="E15" s="168">
        <v>36</v>
      </c>
      <c r="F15" s="170"/>
      <c r="G15" s="171">
        <f t="shared" si="0"/>
        <v>0</v>
      </c>
      <c r="H15" s="170"/>
      <c r="I15" s="171">
        <f t="shared" si="1"/>
        <v>0</v>
      </c>
      <c r="J15" s="170"/>
      <c r="K15" s="171">
        <f t="shared" si="2"/>
        <v>0</v>
      </c>
      <c r="L15" s="171">
        <v>15</v>
      </c>
      <c r="M15" s="171">
        <f t="shared" si="3"/>
        <v>0</v>
      </c>
      <c r="N15" s="163">
        <v>0</v>
      </c>
      <c r="O15" s="163">
        <f t="shared" si="4"/>
        <v>0</v>
      </c>
      <c r="P15" s="163">
        <v>0</v>
      </c>
      <c r="Q15" s="163">
        <f t="shared" si="5"/>
        <v>0</v>
      </c>
      <c r="R15" s="163"/>
      <c r="S15" s="163"/>
      <c r="T15" s="164">
        <v>0</v>
      </c>
      <c r="U15" s="163">
        <f t="shared" si="6"/>
        <v>0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98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>
        <v>6</v>
      </c>
      <c r="B16" s="160" t="s">
        <v>108</v>
      </c>
      <c r="C16" s="193" t="s">
        <v>109</v>
      </c>
      <c r="D16" s="162" t="s">
        <v>110</v>
      </c>
      <c r="E16" s="168">
        <v>4.5</v>
      </c>
      <c r="F16" s="170"/>
      <c r="G16" s="171">
        <f t="shared" si="0"/>
        <v>0</v>
      </c>
      <c r="H16" s="170"/>
      <c r="I16" s="171">
        <f t="shared" si="1"/>
        <v>0</v>
      </c>
      <c r="J16" s="170"/>
      <c r="K16" s="171">
        <f t="shared" si="2"/>
        <v>0</v>
      </c>
      <c r="L16" s="171">
        <v>15</v>
      </c>
      <c r="M16" s="171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/>
      <c r="T16" s="164">
        <v>0</v>
      </c>
      <c r="U16" s="163">
        <f t="shared" si="6"/>
        <v>0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98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54">
        <v>7</v>
      </c>
      <c r="B17" s="160" t="s">
        <v>111</v>
      </c>
      <c r="C17" s="193" t="s">
        <v>112</v>
      </c>
      <c r="D17" s="162" t="s">
        <v>113</v>
      </c>
      <c r="E17" s="168">
        <v>18</v>
      </c>
      <c r="F17" s="170"/>
      <c r="G17" s="171">
        <f t="shared" si="0"/>
        <v>0</v>
      </c>
      <c r="H17" s="170"/>
      <c r="I17" s="171">
        <f t="shared" si="1"/>
        <v>0</v>
      </c>
      <c r="J17" s="170"/>
      <c r="K17" s="171">
        <f t="shared" si="2"/>
        <v>0</v>
      </c>
      <c r="L17" s="171">
        <v>15</v>
      </c>
      <c r="M17" s="171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/>
      <c r="T17" s="164">
        <v>0</v>
      </c>
      <c r="U17" s="163">
        <f t="shared" si="6"/>
        <v>0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98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2.5" outlineLevel="1" x14ac:dyDescent="0.2">
      <c r="A18" s="154">
        <v>8</v>
      </c>
      <c r="B18" s="160" t="s">
        <v>114</v>
      </c>
      <c r="C18" s="193" t="s">
        <v>115</v>
      </c>
      <c r="D18" s="162" t="s">
        <v>113</v>
      </c>
      <c r="E18" s="168">
        <v>12</v>
      </c>
      <c r="F18" s="170"/>
      <c r="G18" s="171">
        <f t="shared" si="0"/>
        <v>0</v>
      </c>
      <c r="H18" s="170"/>
      <c r="I18" s="171">
        <f t="shared" si="1"/>
        <v>0</v>
      </c>
      <c r="J18" s="170"/>
      <c r="K18" s="171">
        <f t="shared" si="2"/>
        <v>0</v>
      </c>
      <c r="L18" s="171">
        <v>15</v>
      </c>
      <c r="M18" s="171">
        <f t="shared" si="3"/>
        <v>0</v>
      </c>
      <c r="N18" s="163">
        <v>0</v>
      </c>
      <c r="O18" s="163">
        <f t="shared" si="4"/>
        <v>0</v>
      </c>
      <c r="P18" s="163">
        <v>0</v>
      </c>
      <c r="Q18" s="163">
        <f t="shared" si="5"/>
        <v>0</v>
      </c>
      <c r="R18" s="163"/>
      <c r="S18" s="163"/>
      <c r="T18" s="164">
        <v>0</v>
      </c>
      <c r="U18" s="163">
        <f t="shared" si="6"/>
        <v>0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98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>
        <v>9</v>
      </c>
      <c r="B19" s="160" t="s">
        <v>116</v>
      </c>
      <c r="C19" s="193" t="s">
        <v>117</v>
      </c>
      <c r="D19" s="162" t="s">
        <v>113</v>
      </c>
      <c r="E19" s="168">
        <v>2</v>
      </c>
      <c r="F19" s="170"/>
      <c r="G19" s="171">
        <f t="shared" si="0"/>
        <v>0</v>
      </c>
      <c r="H19" s="170"/>
      <c r="I19" s="171">
        <f t="shared" si="1"/>
        <v>0</v>
      </c>
      <c r="J19" s="170"/>
      <c r="K19" s="171">
        <f t="shared" si="2"/>
        <v>0</v>
      </c>
      <c r="L19" s="171">
        <v>15</v>
      </c>
      <c r="M19" s="171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/>
      <c r="T19" s="164">
        <v>0</v>
      </c>
      <c r="U19" s="163">
        <f t="shared" si="6"/>
        <v>0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98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22.5" outlineLevel="1" x14ac:dyDescent="0.2">
      <c r="A20" s="154">
        <v>10</v>
      </c>
      <c r="B20" s="160" t="s">
        <v>118</v>
      </c>
      <c r="C20" s="193" t="s">
        <v>119</v>
      </c>
      <c r="D20" s="162" t="s">
        <v>113</v>
      </c>
      <c r="E20" s="168">
        <v>4</v>
      </c>
      <c r="F20" s="170"/>
      <c r="G20" s="171">
        <f t="shared" si="0"/>
        <v>0</v>
      </c>
      <c r="H20" s="170"/>
      <c r="I20" s="171">
        <f t="shared" si="1"/>
        <v>0</v>
      </c>
      <c r="J20" s="170"/>
      <c r="K20" s="171">
        <f t="shared" si="2"/>
        <v>0</v>
      </c>
      <c r="L20" s="171">
        <v>15</v>
      </c>
      <c r="M20" s="171">
        <f t="shared" si="3"/>
        <v>0</v>
      </c>
      <c r="N20" s="163">
        <v>0</v>
      </c>
      <c r="O20" s="163">
        <f t="shared" si="4"/>
        <v>0</v>
      </c>
      <c r="P20" s="163">
        <v>0</v>
      </c>
      <c r="Q20" s="163">
        <f t="shared" si="5"/>
        <v>0</v>
      </c>
      <c r="R20" s="163"/>
      <c r="S20" s="163"/>
      <c r="T20" s="164">
        <v>0</v>
      </c>
      <c r="U20" s="163">
        <f t="shared" si="6"/>
        <v>0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98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11</v>
      </c>
      <c r="B21" s="160" t="s">
        <v>120</v>
      </c>
      <c r="C21" s="193" t="s">
        <v>121</v>
      </c>
      <c r="D21" s="162" t="s">
        <v>113</v>
      </c>
      <c r="E21" s="168">
        <v>4</v>
      </c>
      <c r="F21" s="170"/>
      <c r="G21" s="171">
        <f t="shared" si="0"/>
        <v>0</v>
      </c>
      <c r="H21" s="170"/>
      <c r="I21" s="171">
        <f t="shared" si="1"/>
        <v>0</v>
      </c>
      <c r="J21" s="170"/>
      <c r="K21" s="171">
        <f t="shared" si="2"/>
        <v>0</v>
      </c>
      <c r="L21" s="171">
        <v>15</v>
      </c>
      <c r="M21" s="171">
        <f t="shared" si="3"/>
        <v>0</v>
      </c>
      <c r="N21" s="163">
        <v>0</v>
      </c>
      <c r="O21" s="163">
        <f t="shared" si="4"/>
        <v>0</v>
      </c>
      <c r="P21" s="163">
        <v>0</v>
      </c>
      <c r="Q21" s="163">
        <f t="shared" si="5"/>
        <v>0</v>
      </c>
      <c r="R21" s="163"/>
      <c r="S21" s="163"/>
      <c r="T21" s="164">
        <v>0</v>
      </c>
      <c r="U21" s="163">
        <f t="shared" si="6"/>
        <v>0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98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>
        <v>12</v>
      </c>
      <c r="B22" s="160" t="s">
        <v>122</v>
      </c>
      <c r="C22" s="193" t="s">
        <v>123</v>
      </c>
      <c r="D22" s="162" t="s">
        <v>113</v>
      </c>
      <c r="E22" s="168">
        <v>2</v>
      </c>
      <c r="F22" s="170"/>
      <c r="G22" s="171">
        <f t="shared" si="0"/>
        <v>0</v>
      </c>
      <c r="H22" s="170"/>
      <c r="I22" s="171">
        <f t="shared" si="1"/>
        <v>0</v>
      </c>
      <c r="J22" s="170"/>
      <c r="K22" s="171">
        <f t="shared" si="2"/>
        <v>0</v>
      </c>
      <c r="L22" s="171">
        <v>15</v>
      </c>
      <c r="M22" s="171">
        <f t="shared" si="3"/>
        <v>0</v>
      </c>
      <c r="N22" s="163">
        <v>0</v>
      </c>
      <c r="O22" s="163">
        <f t="shared" si="4"/>
        <v>0</v>
      </c>
      <c r="P22" s="163">
        <v>0</v>
      </c>
      <c r="Q22" s="163">
        <f t="shared" si="5"/>
        <v>0</v>
      </c>
      <c r="R22" s="163"/>
      <c r="S22" s="163"/>
      <c r="T22" s="164">
        <v>0</v>
      </c>
      <c r="U22" s="163">
        <f t="shared" si="6"/>
        <v>0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98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ht="22.5" outlineLevel="1" x14ac:dyDescent="0.2">
      <c r="A23" s="154">
        <v>13</v>
      </c>
      <c r="B23" s="160" t="s">
        <v>124</v>
      </c>
      <c r="C23" s="193" t="s">
        <v>125</v>
      </c>
      <c r="D23" s="162" t="s">
        <v>113</v>
      </c>
      <c r="E23" s="168">
        <v>2</v>
      </c>
      <c r="F23" s="170"/>
      <c r="G23" s="171">
        <f t="shared" si="0"/>
        <v>0</v>
      </c>
      <c r="H23" s="170"/>
      <c r="I23" s="171">
        <f t="shared" si="1"/>
        <v>0</v>
      </c>
      <c r="J23" s="170"/>
      <c r="K23" s="171">
        <f t="shared" si="2"/>
        <v>0</v>
      </c>
      <c r="L23" s="171">
        <v>15</v>
      </c>
      <c r="M23" s="171">
        <f t="shared" si="3"/>
        <v>0</v>
      </c>
      <c r="N23" s="163">
        <v>0</v>
      </c>
      <c r="O23" s="163">
        <f t="shared" si="4"/>
        <v>0</v>
      </c>
      <c r="P23" s="163">
        <v>0</v>
      </c>
      <c r="Q23" s="163">
        <f t="shared" si="5"/>
        <v>0</v>
      </c>
      <c r="R23" s="163"/>
      <c r="S23" s="163"/>
      <c r="T23" s="164">
        <v>0</v>
      </c>
      <c r="U23" s="163">
        <f t="shared" si="6"/>
        <v>0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98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54">
        <v>14</v>
      </c>
      <c r="B24" s="160" t="s">
        <v>126</v>
      </c>
      <c r="C24" s="193" t="s">
        <v>127</v>
      </c>
      <c r="D24" s="162" t="s">
        <v>113</v>
      </c>
      <c r="E24" s="168">
        <v>2</v>
      </c>
      <c r="F24" s="170"/>
      <c r="G24" s="171">
        <f t="shared" si="0"/>
        <v>0</v>
      </c>
      <c r="H24" s="170"/>
      <c r="I24" s="171">
        <f t="shared" si="1"/>
        <v>0</v>
      </c>
      <c r="J24" s="170"/>
      <c r="K24" s="171">
        <f t="shared" si="2"/>
        <v>0</v>
      </c>
      <c r="L24" s="171">
        <v>15</v>
      </c>
      <c r="M24" s="171">
        <f t="shared" si="3"/>
        <v>0</v>
      </c>
      <c r="N24" s="163">
        <v>0</v>
      </c>
      <c r="O24" s="163">
        <f t="shared" si="4"/>
        <v>0</v>
      </c>
      <c r="P24" s="163">
        <v>0</v>
      </c>
      <c r="Q24" s="163">
        <f t="shared" si="5"/>
        <v>0</v>
      </c>
      <c r="R24" s="163"/>
      <c r="S24" s="163"/>
      <c r="T24" s="164">
        <v>0</v>
      </c>
      <c r="U24" s="163">
        <f t="shared" si="6"/>
        <v>0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98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22.5" outlineLevel="1" x14ac:dyDescent="0.2">
      <c r="A25" s="154">
        <v>15</v>
      </c>
      <c r="B25" s="160" t="s">
        <v>128</v>
      </c>
      <c r="C25" s="193" t="s">
        <v>129</v>
      </c>
      <c r="D25" s="162" t="s">
        <v>113</v>
      </c>
      <c r="E25" s="168">
        <v>4</v>
      </c>
      <c r="F25" s="170"/>
      <c r="G25" s="171">
        <f t="shared" si="0"/>
        <v>0</v>
      </c>
      <c r="H25" s="170"/>
      <c r="I25" s="171">
        <f t="shared" si="1"/>
        <v>0</v>
      </c>
      <c r="J25" s="170"/>
      <c r="K25" s="171">
        <f t="shared" si="2"/>
        <v>0</v>
      </c>
      <c r="L25" s="171">
        <v>15</v>
      </c>
      <c r="M25" s="171">
        <f t="shared" si="3"/>
        <v>0</v>
      </c>
      <c r="N25" s="163">
        <v>0</v>
      </c>
      <c r="O25" s="163">
        <f t="shared" si="4"/>
        <v>0</v>
      </c>
      <c r="P25" s="163">
        <v>0</v>
      </c>
      <c r="Q25" s="163">
        <f t="shared" si="5"/>
        <v>0</v>
      </c>
      <c r="R25" s="163"/>
      <c r="S25" s="163"/>
      <c r="T25" s="164">
        <v>0</v>
      </c>
      <c r="U25" s="163">
        <f t="shared" si="6"/>
        <v>0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98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22.5" outlineLevel="1" x14ac:dyDescent="0.2">
      <c r="A26" s="154">
        <v>16</v>
      </c>
      <c r="B26" s="160" t="s">
        <v>130</v>
      </c>
      <c r="C26" s="193" t="s">
        <v>131</v>
      </c>
      <c r="D26" s="162" t="s">
        <v>113</v>
      </c>
      <c r="E26" s="168">
        <v>2</v>
      </c>
      <c r="F26" s="170"/>
      <c r="G26" s="171">
        <f t="shared" si="0"/>
        <v>0</v>
      </c>
      <c r="H26" s="170"/>
      <c r="I26" s="171">
        <f t="shared" si="1"/>
        <v>0</v>
      </c>
      <c r="J26" s="170"/>
      <c r="K26" s="171">
        <f t="shared" si="2"/>
        <v>0</v>
      </c>
      <c r="L26" s="171">
        <v>15</v>
      </c>
      <c r="M26" s="171">
        <f t="shared" si="3"/>
        <v>0</v>
      </c>
      <c r="N26" s="163">
        <v>0</v>
      </c>
      <c r="O26" s="163">
        <f t="shared" si="4"/>
        <v>0</v>
      </c>
      <c r="P26" s="163">
        <v>0</v>
      </c>
      <c r="Q26" s="163">
        <f t="shared" si="5"/>
        <v>0</v>
      </c>
      <c r="R26" s="163"/>
      <c r="S26" s="163"/>
      <c r="T26" s="164">
        <v>0</v>
      </c>
      <c r="U26" s="163">
        <f t="shared" si="6"/>
        <v>0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98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>
        <v>17</v>
      </c>
      <c r="B27" s="160" t="s">
        <v>132</v>
      </c>
      <c r="C27" s="193" t="s">
        <v>133</v>
      </c>
      <c r="D27" s="162" t="s">
        <v>113</v>
      </c>
      <c r="E27" s="168">
        <v>2</v>
      </c>
      <c r="F27" s="170"/>
      <c r="G27" s="171">
        <f t="shared" si="0"/>
        <v>0</v>
      </c>
      <c r="H27" s="170"/>
      <c r="I27" s="171">
        <f t="shared" si="1"/>
        <v>0</v>
      </c>
      <c r="J27" s="170"/>
      <c r="K27" s="171">
        <f t="shared" si="2"/>
        <v>0</v>
      </c>
      <c r="L27" s="171">
        <v>15</v>
      </c>
      <c r="M27" s="171">
        <f t="shared" si="3"/>
        <v>0</v>
      </c>
      <c r="N27" s="163">
        <v>0</v>
      </c>
      <c r="O27" s="163">
        <f t="shared" si="4"/>
        <v>0</v>
      </c>
      <c r="P27" s="163">
        <v>0</v>
      </c>
      <c r="Q27" s="163">
        <f t="shared" si="5"/>
        <v>0</v>
      </c>
      <c r="R27" s="163"/>
      <c r="S27" s="163"/>
      <c r="T27" s="164">
        <v>0</v>
      </c>
      <c r="U27" s="163">
        <f t="shared" si="6"/>
        <v>0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98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18</v>
      </c>
      <c r="B28" s="160" t="s">
        <v>134</v>
      </c>
      <c r="C28" s="193" t="s">
        <v>135</v>
      </c>
      <c r="D28" s="162" t="s">
        <v>136</v>
      </c>
      <c r="E28" s="168">
        <v>8</v>
      </c>
      <c r="F28" s="170"/>
      <c r="G28" s="171">
        <f t="shared" si="0"/>
        <v>0</v>
      </c>
      <c r="H28" s="170"/>
      <c r="I28" s="171">
        <f t="shared" si="1"/>
        <v>0</v>
      </c>
      <c r="J28" s="170"/>
      <c r="K28" s="171">
        <f t="shared" si="2"/>
        <v>0</v>
      </c>
      <c r="L28" s="171">
        <v>15</v>
      </c>
      <c r="M28" s="171">
        <f t="shared" si="3"/>
        <v>0</v>
      </c>
      <c r="N28" s="163">
        <v>0</v>
      </c>
      <c r="O28" s="163">
        <f t="shared" si="4"/>
        <v>0</v>
      </c>
      <c r="P28" s="163">
        <v>0</v>
      </c>
      <c r="Q28" s="163">
        <f t="shared" si="5"/>
        <v>0</v>
      </c>
      <c r="R28" s="163"/>
      <c r="S28" s="163"/>
      <c r="T28" s="164">
        <v>0</v>
      </c>
      <c r="U28" s="163">
        <f t="shared" si="6"/>
        <v>0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98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>
        <v>19</v>
      </c>
      <c r="B29" s="160" t="s">
        <v>137</v>
      </c>
      <c r="C29" s="193" t="s">
        <v>138</v>
      </c>
      <c r="D29" s="162" t="s">
        <v>139</v>
      </c>
      <c r="E29" s="168">
        <v>1</v>
      </c>
      <c r="F29" s="170"/>
      <c r="G29" s="171">
        <f t="shared" si="0"/>
        <v>0</v>
      </c>
      <c r="H29" s="170"/>
      <c r="I29" s="171">
        <f t="shared" si="1"/>
        <v>0</v>
      </c>
      <c r="J29" s="170"/>
      <c r="K29" s="171">
        <f t="shared" si="2"/>
        <v>0</v>
      </c>
      <c r="L29" s="171">
        <v>15</v>
      </c>
      <c r="M29" s="171">
        <f t="shared" si="3"/>
        <v>0</v>
      </c>
      <c r="N29" s="163">
        <v>0</v>
      </c>
      <c r="O29" s="163">
        <f t="shared" si="4"/>
        <v>0</v>
      </c>
      <c r="P29" s="163">
        <v>0</v>
      </c>
      <c r="Q29" s="163">
        <f t="shared" si="5"/>
        <v>0</v>
      </c>
      <c r="R29" s="163"/>
      <c r="S29" s="163"/>
      <c r="T29" s="164">
        <v>0</v>
      </c>
      <c r="U29" s="163">
        <f t="shared" si="6"/>
        <v>0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98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20</v>
      </c>
      <c r="B30" s="160" t="s">
        <v>140</v>
      </c>
      <c r="C30" s="193" t="s">
        <v>141</v>
      </c>
      <c r="D30" s="162" t="s">
        <v>139</v>
      </c>
      <c r="E30" s="168">
        <v>1</v>
      </c>
      <c r="F30" s="170"/>
      <c r="G30" s="171">
        <f t="shared" si="0"/>
        <v>0</v>
      </c>
      <c r="H30" s="170"/>
      <c r="I30" s="171">
        <f t="shared" si="1"/>
        <v>0</v>
      </c>
      <c r="J30" s="170"/>
      <c r="K30" s="171">
        <f t="shared" si="2"/>
        <v>0</v>
      </c>
      <c r="L30" s="171">
        <v>15</v>
      </c>
      <c r="M30" s="171">
        <f t="shared" si="3"/>
        <v>0</v>
      </c>
      <c r="N30" s="163">
        <v>0</v>
      </c>
      <c r="O30" s="163">
        <f t="shared" si="4"/>
        <v>0</v>
      </c>
      <c r="P30" s="163">
        <v>0</v>
      </c>
      <c r="Q30" s="163">
        <f t="shared" si="5"/>
        <v>0</v>
      </c>
      <c r="R30" s="163"/>
      <c r="S30" s="163"/>
      <c r="T30" s="164">
        <v>0</v>
      </c>
      <c r="U30" s="163">
        <f t="shared" si="6"/>
        <v>0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98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x14ac:dyDescent="0.2">
      <c r="A31" s="155" t="s">
        <v>93</v>
      </c>
      <c r="B31" s="161" t="s">
        <v>62</v>
      </c>
      <c r="C31" s="194" t="s">
        <v>63</v>
      </c>
      <c r="D31" s="165"/>
      <c r="E31" s="169"/>
      <c r="F31" s="172"/>
      <c r="G31" s="172">
        <f>SUMIF(AE32:AE33,"&lt;&gt;NOR",G32:G33)</f>
        <v>0</v>
      </c>
      <c r="H31" s="172"/>
      <c r="I31" s="172">
        <f>SUM(I32:I33)</f>
        <v>0</v>
      </c>
      <c r="J31" s="172"/>
      <c r="K31" s="172">
        <f>SUM(K32:K33)</f>
        <v>0</v>
      </c>
      <c r="L31" s="172"/>
      <c r="M31" s="172">
        <f>SUM(M32:M33)</f>
        <v>0</v>
      </c>
      <c r="N31" s="166"/>
      <c r="O31" s="166">
        <f>SUM(O32:O33)</f>
        <v>0</v>
      </c>
      <c r="P31" s="166"/>
      <c r="Q31" s="166">
        <f>SUM(Q32:Q33)</f>
        <v>0</v>
      </c>
      <c r="R31" s="166"/>
      <c r="S31" s="166"/>
      <c r="T31" s="167"/>
      <c r="U31" s="166">
        <f>SUM(U32:U33)</f>
        <v>0</v>
      </c>
      <c r="AE31" t="s">
        <v>94</v>
      </c>
    </row>
    <row r="32" spans="1:60" ht="22.5" outlineLevel="1" x14ac:dyDescent="0.2">
      <c r="A32" s="154">
        <v>21</v>
      </c>
      <c r="B32" s="160" t="s">
        <v>142</v>
      </c>
      <c r="C32" s="193" t="s">
        <v>143</v>
      </c>
      <c r="D32" s="162" t="s">
        <v>101</v>
      </c>
      <c r="E32" s="168">
        <v>25</v>
      </c>
      <c r="F32" s="170"/>
      <c r="G32" s="171">
        <f>ROUND(E32*F32,2)</f>
        <v>0</v>
      </c>
      <c r="H32" s="170"/>
      <c r="I32" s="171">
        <f>ROUND(E32*H32,2)</f>
        <v>0</v>
      </c>
      <c r="J32" s="170"/>
      <c r="K32" s="171">
        <f>ROUND(E32*J32,2)</f>
        <v>0</v>
      </c>
      <c r="L32" s="171">
        <v>15</v>
      </c>
      <c r="M32" s="171">
        <f>G32*(1+L32/100)</f>
        <v>0</v>
      </c>
      <c r="N32" s="163">
        <v>0</v>
      </c>
      <c r="O32" s="163">
        <f>ROUND(E32*N32,5)</f>
        <v>0</v>
      </c>
      <c r="P32" s="163">
        <v>0</v>
      </c>
      <c r="Q32" s="163">
        <f>ROUND(E32*P32,5)</f>
        <v>0</v>
      </c>
      <c r="R32" s="163"/>
      <c r="S32" s="163"/>
      <c r="T32" s="164">
        <v>0</v>
      </c>
      <c r="U32" s="163">
        <f>ROUND(E32*T32,2)</f>
        <v>0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98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>
        <v>22</v>
      </c>
      <c r="B33" s="160" t="s">
        <v>144</v>
      </c>
      <c r="C33" s="193" t="s">
        <v>145</v>
      </c>
      <c r="D33" s="162" t="s">
        <v>101</v>
      </c>
      <c r="E33" s="168">
        <v>25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15</v>
      </c>
      <c r="M33" s="171">
        <f>G33*(1+L33/100)</f>
        <v>0</v>
      </c>
      <c r="N33" s="163">
        <v>0</v>
      </c>
      <c r="O33" s="163">
        <f>ROUND(E33*N33,5)</f>
        <v>0</v>
      </c>
      <c r="P33" s="163">
        <v>0</v>
      </c>
      <c r="Q33" s="163">
        <f>ROUND(E33*P33,5)</f>
        <v>0</v>
      </c>
      <c r="R33" s="163"/>
      <c r="S33" s="163"/>
      <c r="T33" s="164">
        <v>0</v>
      </c>
      <c r="U33" s="163">
        <f>ROUND(E33*T33,2)</f>
        <v>0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98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25.5" x14ac:dyDescent="0.2">
      <c r="A34" s="155" t="s">
        <v>93</v>
      </c>
      <c r="B34" s="161" t="s">
        <v>64</v>
      </c>
      <c r="C34" s="194" t="s">
        <v>65</v>
      </c>
      <c r="D34" s="165"/>
      <c r="E34" s="169"/>
      <c r="F34" s="172"/>
      <c r="G34" s="172">
        <f>SUMIF(AE35:AE36,"&lt;&gt;NOR",G35:G36)</f>
        <v>0</v>
      </c>
      <c r="H34" s="172"/>
      <c r="I34" s="172">
        <f>SUM(I35:I36)</f>
        <v>0</v>
      </c>
      <c r="J34" s="172"/>
      <c r="K34" s="172">
        <f>SUM(K35:K36)</f>
        <v>0</v>
      </c>
      <c r="L34" s="172"/>
      <c r="M34" s="172">
        <f>SUM(M35:M36)</f>
        <v>0</v>
      </c>
      <c r="N34" s="166"/>
      <c r="O34" s="166">
        <f>SUM(O35:O36)</f>
        <v>0</v>
      </c>
      <c r="P34" s="166"/>
      <c r="Q34" s="166">
        <f>SUM(Q35:Q36)</f>
        <v>0</v>
      </c>
      <c r="R34" s="166"/>
      <c r="S34" s="166"/>
      <c r="T34" s="167"/>
      <c r="U34" s="166">
        <f>SUM(U35:U36)</f>
        <v>0</v>
      </c>
      <c r="AE34" t="s">
        <v>94</v>
      </c>
    </row>
    <row r="35" spans="1:60" ht="22.5" outlineLevel="1" x14ac:dyDescent="0.2">
      <c r="A35" s="154">
        <v>23</v>
      </c>
      <c r="B35" s="160" t="s">
        <v>146</v>
      </c>
      <c r="C35" s="193" t="s">
        <v>147</v>
      </c>
      <c r="D35" s="162" t="s">
        <v>113</v>
      </c>
      <c r="E35" s="168">
        <v>4</v>
      </c>
      <c r="F35" s="170"/>
      <c r="G35" s="171">
        <f>ROUND(E35*F35,2)</f>
        <v>0</v>
      </c>
      <c r="H35" s="170"/>
      <c r="I35" s="171">
        <f>ROUND(E35*H35,2)</f>
        <v>0</v>
      </c>
      <c r="J35" s="170"/>
      <c r="K35" s="171">
        <f>ROUND(E35*J35,2)</f>
        <v>0</v>
      </c>
      <c r="L35" s="171">
        <v>15</v>
      </c>
      <c r="M35" s="171">
        <f>G35*(1+L35/100)</f>
        <v>0</v>
      </c>
      <c r="N35" s="163">
        <v>0</v>
      </c>
      <c r="O35" s="163">
        <f>ROUND(E35*N35,5)</f>
        <v>0</v>
      </c>
      <c r="P35" s="163">
        <v>0</v>
      </c>
      <c r="Q35" s="163">
        <f>ROUND(E35*P35,5)</f>
        <v>0</v>
      </c>
      <c r="R35" s="163"/>
      <c r="S35" s="163"/>
      <c r="T35" s="164">
        <v>0</v>
      </c>
      <c r="U35" s="163">
        <f>ROUND(E35*T35,2)</f>
        <v>0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98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81">
        <v>24</v>
      </c>
      <c r="B36" s="182" t="s">
        <v>148</v>
      </c>
      <c r="C36" s="195" t="s">
        <v>149</v>
      </c>
      <c r="D36" s="183" t="s">
        <v>150</v>
      </c>
      <c r="E36" s="184">
        <v>4</v>
      </c>
      <c r="F36" s="185"/>
      <c r="G36" s="186">
        <f>ROUND(E36*F36,2)</f>
        <v>0</v>
      </c>
      <c r="H36" s="185"/>
      <c r="I36" s="186">
        <f>ROUND(E36*H36,2)</f>
        <v>0</v>
      </c>
      <c r="J36" s="185"/>
      <c r="K36" s="186">
        <f>ROUND(E36*J36,2)</f>
        <v>0</v>
      </c>
      <c r="L36" s="186">
        <v>15</v>
      </c>
      <c r="M36" s="186">
        <f>G36*(1+L36/100)</f>
        <v>0</v>
      </c>
      <c r="N36" s="187">
        <v>0</v>
      </c>
      <c r="O36" s="187">
        <f>ROUND(E36*N36,5)</f>
        <v>0</v>
      </c>
      <c r="P36" s="187">
        <v>0</v>
      </c>
      <c r="Q36" s="187">
        <f>ROUND(E36*P36,5)</f>
        <v>0</v>
      </c>
      <c r="R36" s="187"/>
      <c r="S36" s="187"/>
      <c r="T36" s="188">
        <v>0</v>
      </c>
      <c r="U36" s="187">
        <f>ROUND(E36*T36,2)</f>
        <v>0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98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x14ac:dyDescent="0.2">
      <c r="A37" s="6"/>
      <c r="B37" s="7" t="s">
        <v>151</v>
      </c>
      <c r="C37" s="196" t="s">
        <v>151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AC37">
        <v>15</v>
      </c>
      <c r="AD37">
        <v>21</v>
      </c>
    </row>
    <row r="38" spans="1:60" x14ac:dyDescent="0.2">
      <c r="A38" s="189"/>
      <c r="B38" s="190">
        <v>26</v>
      </c>
      <c r="C38" s="197" t="s">
        <v>151</v>
      </c>
      <c r="D38" s="191"/>
      <c r="E38" s="191"/>
      <c r="F38" s="191"/>
      <c r="G38" s="192">
        <f>G8+G10+G12+G31+G34</f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AC38">
        <f>SUMIF(L7:L36,AC37,G7:G36)</f>
        <v>0</v>
      </c>
      <c r="AD38">
        <f>SUMIF(L7:L36,AD37,G7:G36)</f>
        <v>0</v>
      </c>
      <c r="AE38" t="s">
        <v>152</v>
      </c>
    </row>
    <row r="39" spans="1:60" x14ac:dyDescent="0.2">
      <c r="A39" s="6"/>
      <c r="B39" s="7" t="s">
        <v>151</v>
      </c>
      <c r="C39" s="196" t="s">
        <v>151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60" x14ac:dyDescent="0.2">
      <c r="A40" s="6"/>
      <c r="B40" s="7" t="s">
        <v>151</v>
      </c>
      <c r="C40" s="196" t="s">
        <v>151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60" x14ac:dyDescent="0.2">
      <c r="A41" s="259"/>
      <c r="B41" s="259"/>
      <c r="C41" s="260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60" x14ac:dyDescent="0.2">
      <c r="A42" s="261"/>
      <c r="B42" s="262"/>
      <c r="C42" s="263"/>
      <c r="D42" s="262"/>
      <c r="E42" s="262"/>
      <c r="F42" s="262"/>
      <c r="G42" s="26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AE42" t="s">
        <v>153</v>
      </c>
    </row>
    <row r="43" spans="1:60" x14ac:dyDescent="0.2">
      <c r="A43" s="265"/>
      <c r="B43" s="266"/>
      <c r="C43" s="267"/>
      <c r="D43" s="266"/>
      <c r="E43" s="266"/>
      <c r="F43" s="266"/>
      <c r="G43" s="26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60" x14ac:dyDescent="0.2">
      <c r="A44" s="265"/>
      <c r="B44" s="266"/>
      <c r="C44" s="267"/>
      <c r="D44" s="266"/>
      <c r="E44" s="266"/>
      <c r="F44" s="266"/>
      <c r="G44" s="26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60" x14ac:dyDescent="0.2">
      <c r="A45" s="265"/>
      <c r="B45" s="266"/>
      <c r="C45" s="267"/>
      <c r="D45" s="266"/>
      <c r="E45" s="266"/>
      <c r="F45" s="266"/>
      <c r="G45" s="26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60" x14ac:dyDescent="0.2">
      <c r="A46" s="269"/>
      <c r="B46" s="270"/>
      <c r="C46" s="271"/>
      <c r="D46" s="270"/>
      <c r="E46" s="270"/>
      <c r="F46" s="270"/>
      <c r="G46" s="27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60" x14ac:dyDescent="0.2">
      <c r="A47" s="6"/>
      <c r="B47" s="7" t="s">
        <v>151</v>
      </c>
      <c r="C47" s="196" t="s">
        <v>151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">
      <c r="C48" s="198"/>
      <c r="AE48" t="s">
        <v>154</v>
      </c>
    </row>
  </sheetData>
  <mergeCells count="6">
    <mergeCell ref="A42:G46"/>
    <mergeCell ref="A1:G1"/>
    <mergeCell ref="C2:G2"/>
    <mergeCell ref="C3:G3"/>
    <mergeCell ref="C4:G4"/>
    <mergeCell ref="A41:C41"/>
  </mergeCells>
  <pageMargins left="0.59055118110236204" right="0.39370078740157499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Lang</dc:creator>
  <cp:lastModifiedBy>Karel Lang</cp:lastModifiedBy>
  <cp:lastPrinted>2014-02-28T09:52:57Z</cp:lastPrinted>
  <dcterms:created xsi:type="dcterms:W3CDTF">2009-04-08T07:15:50Z</dcterms:created>
  <dcterms:modified xsi:type="dcterms:W3CDTF">2017-07-20T05:10:03Z</dcterms:modified>
</cp:coreProperties>
</file>