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kapitulace stavby" sheetId="1" r:id="rId1"/>
    <sheet name="SO 101 - Kamenná stezka" sheetId="2" r:id="rId2"/>
  </sheets>
  <definedNames/>
  <calcPr fullCalcOnLoad="1"/>
</workbook>
</file>

<file path=xl/sharedStrings.xml><?xml version="1.0" encoding="utf-8"?>
<sst xmlns="http://schemas.openxmlformats.org/spreadsheetml/2006/main" count="1539" uniqueCount="335">
  <si>
    <t>Export VZ</t>
  </si>
  <si>
    <t>List obsahuje:</t>
  </si>
  <si>
    <t>3.0</t>
  </si>
  <si>
    <t>ZAMOK</t>
  </si>
  <si>
    <t>False</t>
  </si>
  <si>
    <t>{deab9362-ccc9-4f3b-bf5e-24fa7bf1ba2f}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</si>
  <si>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</si>
  <si>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</si>
  <si>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</si>
  <si>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</si>
  <si>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</si>
  <si>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</si>
  <si>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</si>
  <si>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</si>
  <si>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13409</t>
  </si>
  <si>
    <t>Měnit lze pouze buňky se žlutým podbarvením!_x005F_x000d_
_x005F_x000d_
1) v Rekapitulaci stavby vyplňte údaje o Uchazeči (přenesou se do ostatních sestav i v jiných listech)_x005F_x000d_
_x005F_x000d_
2) na vybraných listech vyplňte v sestavě Soupis prací ceny u položek_x005F_x000d_
_x005F_x000d_
Podrobnosti k vyplnění naleznete na poslední záložce s Pokyny pro vyplnění</t>
  </si>
  <si>
    <t>Stavba:</t>
  </si>
  <si>
    <t>Kamenná stezka, Cvilín</t>
  </si>
  <si>
    <t>0,1</t>
  </si>
  <si>
    <t>KSO:</t>
  </si>
  <si>
    <t>CC-CZ:</t>
  </si>
  <si>
    <t>1</t>
  </si>
  <si>
    <t>Místo:</t>
  </si>
  <si>
    <t xml:space="preserve"> </t>
  </si>
  <si>
    <t>Datum:</t>
  </si>
  <si>
    <t>16.12.2016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</si>
  <si>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</si>
  <si>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</si>
  <si>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</si>
  <si>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</si>
  <si>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</si>
  <si>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</si>
  <si>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</si>
  <si>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</si>
  <si>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</si>
  <si>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</si>
  <si>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</si>
  <si>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</si>
  <si>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</si>
  <si>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</si>
  <si>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</si>
  <si>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</si>
  <si>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</si>
  <si>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</si>
  <si>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</si>
  <si>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</si>
  <si>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</si>
  <si>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</si>
  <si>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</si>
  <si>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</si>
  <si>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</si>
  <si>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</si>
  <si>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</si>
  <si>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</si>
  <si>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</si>
  <si>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</si>
  <si>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</si>
  <si>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</si>
  <si>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</si>
  <si>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</si>
  <si>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</si>
  <si>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</si>
  <si>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</si>
  <si>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</si>
  <si>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</si>
  <si>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</si>
  <si>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</si>
  <si>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</si>
  <si>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</si>
  <si>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</si>
  <si>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</si>
  <si>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</si>
  <si>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</si>
  <si>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</si>
  <si>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</si>
  <si>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Kamenná stezka</t>
  </si>
  <si>
    <t>STA</t>
  </si>
  <si>
    <t>{56df3779-6590-48b5-af49-6711c4ade090}</t>
  </si>
  <si>
    <t>2</t>
  </si>
  <si>
    <t>Zpět na list:</t>
  </si>
  <si>
    <t>Bour_asf</t>
  </si>
  <si>
    <t>m2</t>
  </si>
  <si>
    <t>127</t>
  </si>
  <si>
    <t>Čištění_příkopu</t>
  </si>
  <si>
    <t>m</t>
  </si>
  <si>
    <t>148</t>
  </si>
  <si>
    <t>KRYCÍ LIST SOUPISU</t>
  </si>
  <si>
    <t>Nános_hlíny</t>
  </si>
  <si>
    <t>41</t>
  </si>
  <si>
    <t>Čištění_rour</t>
  </si>
  <si>
    <t>23</t>
  </si>
  <si>
    <t>Odkop</t>
  </si>
  <si>
    <t>m3</t>
  </si>
  <si>
    <t>2,7</t>
  </si>
  <si>
    <t>Odvoz</t>
  </si>
  <si>
    <t>30,4</t>
  </si>
  <si>
    <t>Objekt:</t>
  </si>
  <si>
    <t>Nová_DL</t>
  </si>
  <si>
    <t>234</t>
  </si>
  <si>
    <t>SO 101 - Kamenná stezka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</si>
  <si>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</si>
  <si>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</si>
  <si>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</si>
  <si>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</si>
  <si>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</si>
  <si>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</si>
  <si>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</si>
  <si>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</si>
  <si>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</si>
  <si>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</si>
  <si>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</si>
  <si>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</si>
  <si>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</si>
  <si>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</si>
  <si>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</si>
  <si>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</si>
  <si>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</si>
  <si>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</si>
  <si>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</si>
  <si>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</si>
  <si>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</si>
  <si>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</si>
  <si>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</si>
  <si>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</si>
  <si>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</si>
  <si>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</si>
  <si>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</si>
  <si>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</si>
  <si>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</si>
  <si>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</si>
  <si>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HSV</t>
  </si>
  <si>
    <t>Práce a dodávky HSV</t>
  </si>
  <si>
    <t>ROZPOCET</t>
  </si>
  <si>
    <t>Zemní práce</t>
  </si>
  <si>
    <t>20</t>
  </si>
  <si>
    <t>K</t>
  </si>
  <si>
    <t>113106511</t>
  </si>
  <si>
    <t>Rozebrání dlažeb a dílců komunikací pro pěší, vozovek a ploch s přemístěním hmot na skládku na vzdálenost do 3 m nebo s naložením na dopravní prostředek vozovek a ploch, s jakoukoliv výplní spár v ploše jednotlivě přes 200 m2 z velkých kostek kladených do lože z kameniva těženého</t>
  </si>
  <si>
    <t>CS ÚRS 2016 02</t>
  </si>
  <si>
    <t>4</t>
  </si>
  <si>
    <t>-166545430</t>
  </si>
  <si>
    <t>VV</t>
  </si>
  <si>
    <t>"km 0,000-0,044" 133</t>
  </si>
  <si>
    <t>"km 0,044-0,125" 320</t>
  </si>
  <si>
    <t xml:space="preserve">"napojení v km 0,030 vpravo" 11 </t>
  </si>
  <si>
    <t>"napojení v km 0,040 vlevo" 20</t>
  </si>
  <si>
    <t>"napojení v km 0,068 vlevo" 11</t>
  </si>
  <si>
    <t>"napojení v km 0,091 vlevo" 3</t>
  </si>
  <si>
    <t>"napojení v km 0,105 vlevo" 10</t>
  </si>
  <si>
    <t>"napojení v km 0,119 vlevo" 21</t>
  </si>
  <si>
    <t>"napojení v km 0,137 vlevo" 19</t>
  </si>
  <si>
    <t>"napojení v km 0,146 vpravo" 6</t>
  </si>
  <si>
    <t>Součet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</si>
  <si>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</si>
  <si>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</si>
  <si>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1742915470</t>
  </si>
  <si>
    <t>"odstranění asfaltového krytu z kamenné dlažby" 127</t>
  </si>
  <si>
    <t>113107212</t>
  </si>
  <si>
    <t>Odstranění podkladů nebo krytů s přemístěním hmot na skládku na vzdálenost do 20 m nebo s naložením na dopravní prostředek v ploše jednotlivě přes 200 m2 z kameniva těženého, o tl. vrstvy přes 100 do 200 mm</t>
  </si>
  <si>
    <t>-1984486611</t>
  </si>
  <si>
    <t>"odstranění podkladu v tl. 150mm pod dlažbou v km 0,000-0,125"</t>
  </si>
  <si>
    <t>122201101</t>
  </si>
  <si>
    <t>Odkopávky a prokopávky nezapažené s přehozením výkopku na vzdálenost do 3 m nebo s naložením na dopravní prostředek v hornině tř. 3 do 100 m3</t>
  </si>
  <si>
    <t>1245450729</t>
  </si>
  <si>
    <t>"hloubení pravostranného příkopu v km 0,096-0,114" 18*0,15</t>
  </si>
  <si>
    <t>162501102</t>
  </si>
  <si>
    <t>Vodorovné přemístění výkopku nebo sypaniny po suchu na obvyklém dopravním prostředku, bez naložení výkopku, avšak se složením bez rozhrnutí z horniny tř. 1 až 4 na vzdálenost přes 2 500 do 3 000 m</t>
  </si>
  <si>
    <t>-1690352518</t>
  </si>
  <si>
    <t>"skládka Cvilín" Odvoz</t>
  </si>
  <si>
    <t>24</t>
  </si>
  <si>
    <t>167101101</t>
  </si>
  <si>
    <t>Nakládání, skládání a překládání neulehlého výkopku nebo sypaniny nakládání, množství do 100 m3, z hornin tř. 1 až 4</t>
  </si>
  <si>
    <t>-1279186432</t>
  </si>
  <si>
    <t>Čištění_příkopu*0,15</t>
  </si>
  <si>
    <t>Čištění_rour*0,15</t>
  </si>
  <si>
    <t>Nános_hlíny*0,05</t>
  </si>
  <si>
    <t>25</t>
  </si>
  <si>
    <t>171201201</t>
  </si>
  <si>
    <t>Uložení sypaniny na skládky</t>
  </si>
  <si>
    <t>1842181326</t>
  </si>
  <si>
    <t>26</t>
  </si>
  <si>
    <t>171201211</t>
  </si>
  <si>
    <t>Uložení sypaniny poplatek za uložení sypaniny na skládce (skládkovné)</t>
  </si>
  <si>
    <t>t</t>
  </si>
  <si>
    <t>652193906</t>
  </si>
  <si>
    <t>"1,8t/m3" Odvoz*1,8</t>
  </si>
  <si>
    <t>36</t>
  </si>
  <si>
    <t>181951102</t>
  </si>
  <si>
    <t>Úprava pláně vyrovnáním výškových rozdílů v hornině tř. 1 až 4 se zhutněním</t>
  </si>
  <si>
    <t>1472650465</t>
  </si>
  <si>
    <t>"km 0,000-0,044 včetně všech napojení" Nová_DL</t>
  </si>
  <si>
    <t>5</t>
  </si>
  <si>
    <t>Komunikace pozemní</t>
  </si>
  <si>
    <t>35</t>
  </si>
  <si>
    <t>564751111</t>
  </si>
  <si>
    <t>Podklad nebo kryt z kameniva hrubého drceného vel. 32-63 mm s rozprostřením a zhutněním, po zhutnění tl. 150 mm</t>
  </si>
  <si>
    <t>-1120055881</t>
  </si>
  <si>
    <t>"nový podklad pod novou dlažbou a v km 0,044-0,125"</t>
  </si>
  <si>
    <t>34</t>
  </si>
  <si>
    <t>564831111</t>
  </si>
  <si>
    <t>Podklad ze štěrkodrti ŠD s rozprostřením a zhutněním, po zhutnění tl. 100 mm</t>
  </si>
  <si>
    <t>-960676805</t>
  </si>
  <si>
    <t>"nový podklad pod dlažbou v km 0,000-0,125"</t>
  </si>
  <si>
    <t>12</t>
  </si>
  <si>
    <t>M</t>
  </si>
  <si>
    <t>583336500</t>
  </si>
  <si>
    <t>kamenivo těžené hrubé frakce 8-16</t>
  </si>
  <si>
    <t>8</t>
  </si>
  <si>
    <t>-736818377</t>
  </si>
  <si>
    <t>"1,6t/m3" (554*0,05)*1,6</t>
  </si>
  <si>
    <t>13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</si>
  <si>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</si>
  <si>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</si>
  <si>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473413147</t>
  </si>
  <si>
    <t>"dlažba z nového kamene"</t>
  </si>
  <si>
    <t>"stezka km 0,000-0,044" 133</t>
  </si>
  <si>
    <t>Mezisoučet</t>
  </si>
  <si>
    <t>3</t>
  </si>
  <si>
    <t>14</t>
  </si>
  <si>
    <t>583806510</t>
  </si>
  <si>
    <t>kámen lomový netříděný žula, odval, cena včetně dodání materiálu pro dlažbu</t>
  </si>
  <si>
    <t>1983952776</t>
  </si>
  <si>
    <t>"0,1837t/m2" Nová_DL*0,1837</t>
  </si>
  <si>
    <t>32</t>
  </si>
  <si>
    <t>599432111</t>
  </si>
  <si>
    <t>Vyplnění spár dlažby (přídlažby) z lomového kamene v jakémkoliv sklonu plochy a jakékoliv tloušťky kamenivem těženým, cena včetně dodání materiálu</t>
  </si>
  <si>
    <t>745737434</t>
  </si>
  <si>
    <t>"spárování dlažby kamenivem v celé délce stezky včetně všech napojení"</t>
  </si>
  <si>
    <t>"km 0,125-0,158 KÚ" 145</t>
  </si>
  <si>
    <t>9</t>
  </si>
  <si>
    <t>Ostatní konstrukce a práce, bourání</t>
  </si>
  <si>
    <t>938902111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</si>
  <si>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</si>
  <si>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350793181</t>
  </si>
  <si>
    <t>"km 0,005-0,030 vpravo" 25</t>
  </si>
  <si>
    <t>"km -0,003-0,038 vlevo" 41</t>
  </si>
  <si>
    <t>"km 0,043-0,061 vlevo" 18</t>
  </si>
  <si>
    <t>"km 0,032-0,096 vpravo" 64</t>
  </si>
  <si>
    <t>938902462</t>
  </si>
  <si>
    <t>Čištění propustků s odstraněním travnatého porostu nebo nánosu, s naložením na dopravní prostředek nebo s přemístěním na hromady na vzdálenost do 20 m ručně tloušťky nánosu přes 25 do 50% průměru propustku přes 500 do 1000 mm</t>
  </si>
  <si>
    <t>1032108516</t>
  </si>
  <si>
    <t>"roura pod ul. Stinnou v km 0,000 vpravo" 10</t>
  </si>
  <si>
    <t>"roura pod napojením v km 0,016 vpravo" 3</t>
  </si>
  <si>
    <t>"roura pod napojením v km 0,030 vpravo" 5</t>
  </si>
  <si>
    <t>"roura pod napojením v km 0,040 vlevo" 5</t>
  </si>
  <si>
    <t>33</t>
  </si>
  <si>
    <t>938909321</t>
  </si>
  <si>
    <t>Čištění vozovek metením bláta, prachu nebo hlinitého nánosu s odklizením na hromady na vzdálenost do 20 m nebo naložením na dopravní prostředek ručně povrchu podkladu nebo krytu štěrkového</t>
  </si>
  <si>
    <t>-2161262</t>
  </si>
  <si>
    <t>"čištění povrchu dlažby od nečistot v km 0,125-0,158, plocha bez nánosu hlíny" 145-Nános_hlíny</t>
  </si>
  <si>
    <t>6</t>
  </si>
  <si>
    <t>938909411</t>
  </si>
  <si>
    <t>Čištění vozovek odkopem ručně ulehlého nánosu z povrchu podkladu nebo krytu s odklizením na hromady na vzdálenost do 20 m nebo naložením na dopravní prostředek tloušťky vrstvy do 5 cm</t>
  </si>
  <si>
    <t>-1973189777</t>
  </si>
  <si>
    <t>"obnažení dlažby od nánosu hlíny v km 0,125-0,158" 41</t>
  </si>
  <si>
    <t>979071111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</si>
  <si>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kamenivem těženým</t>
  </si>
  <si>
    <t>-1351779240</t>
  </si>
  <si>
    <t>"očištění kamenů v km 0,044-0,158 KÚ"</t>
  </si>
  <si>
    <t>"km 0,044-0,125" 340</t>
  </si>
  <si>
    <t>"km 0,125-0,158 KÚ" 163</t>
  </si>
  <si>
    <t>997</t>
  </si>
  <si>
    <t>Přesun sutě</t>
  </si>
  <si>
    <t>997006512</t>
  </si>
  <si>
    <t>Vodorovná doprava suti na skládku s naložením na dopravní prostředek a složením přes 100 m do 1 km</t>
  </si>
  <si>
    <t>-164906774</t>
  </si>
  <si>
    <t>"dlažba pro odvoz na skládku Cvilín, km 0,000-0,044+vjezdy" (145+101)*0,417</t>
  </si>
  <si>
    <t>"km 0,044-0,125, odvoz kamenné dlažby ze stavby na skládku do 1km" 340*0,417</t>
  </si>
  <si>
    <t>"km 0,044-0,125, zpětný dovoz kamenné dlažby ze skládky na stavbu" 340*0,417</t>
  </si>
  <si>
    <t>"asfalt pro odvoz na skládku Cvilín" Bour_asf*0,098</t>
  </si>
  <si>
    <t>"podklad km 0,000-0,044+vjezdy" (145+101)*0,240</t>
  </si>
  <si>
    <t>"podklad km 0,044-0,125" 340*0,240</t>
  </si>
  <si>
    <t>16</t>
  </si>
  <si>
    <t>997006519</t>
  </si>
  <si>
    <t>Vodorovná doprava suti na skládku s naložením na dopravní prostředek a složením Příplatek k ceně za každý další i započatý 1 km</t>
  </si>
  <si>
    <t>-528128668</t>
  </si>
  <si>
    <t>"skládka Cvilín, +2km, dlažba km 0,000-0,044+vjezdy" (145+101)*0,417*2</t>
  </si>
  <si>
    <t>"podklad km 0,000-0,044+vjezdy" (145+101)*0,240*2</t>
  </si>
  <si>
    <t>"podklad km 0,044-0,125" (340*0,240)*2</t>
  </si>
  <si>
    <t>"asfalt pro odvoz na skládku Cvilín" (Bour_asf*0,098)*2</t>
  </si>
  <si>
    <t>17</t>
  </si>
  <si>
    <t>997221845</t>
  </si>
  <si>
    <t>Poplatek za uložení stavebního odpadu na skládce (skládkovné) z asfaltových povrchů</t>
  </si>
  <si>
    <t>-1476867105</t>
  </si>
  <si>
    <t>Bour_asf*0,098</t>
  </si>
  <si>
    <t>18</t>
  </si>
  <si>
    <t>997221855</t>
  </si>
  <si>
    <t>Poplatek za uložení stavebního odpadu na skládce (skládkovné) z kameniva</t>
  </si>
  <si>
    <t>-674460660</t>
  </si>
  <si>
    <t>"km 0,000-0,044+vjezdy" (145+101)*0,240</t>
  </si>
  <si>
    <t>"km 0,044-0,125" 340*0,240</t>
  </si>
  <si>
    <t>998</t>
  </si>
  <si>
    <t>Přesun hmot</t>
  </si>
  <si>
    <t>19</t>
  </si>
  <si>
    <t>998223011</t>
  </si>
  <si>
    <t>Přesun hmot pro pozemní komunikace s krytem dlážděným dopravní vzdálenost do 200 m jakékoliv délky objektu</t>
  </si>
  <si>
    <t>1001731673</t>
  </si>
  <si>
    <t>VRN</t>
  </si>
  <si>
    <t>Vedlejší rozpočtové náklady</t>
  </si>
  <si>
    <t>VRN1</t>
  </si>
  <si>
    <t>Průzkumné, geodetické a projektové práce</t>
  </si>
  <si>
    <t>27</t>
  </si>
  <si>
    <t>010001000</t>
  </si>
  <si>
    <t>Základní rozdělení průvodních činností a nákladů průzkumné, geodetické a projektové práce</t>
  </si>
  <si>
    <t>kus</t>
  </si>
  <si>
    <t>1024</t>
  </si>
  <si>
    <t>-1475364082</t>
  </si>
  <si>
    <t>"vytyčení stavby" 1</t>
  </si>
  <si>
    <t>28</t>
  </si>
  <si>
    <t>012303000</t>
  </si>
  <si>
    <t>Průzkumné, geodetické a projektové práce geodetické práce po výstavbě</t>
  </si>
  <si>
    <t>1575415271</t>
  </si>
  <si>
    <t>"zaměření skutečného provedení stavby" 1</t>
  </si>
  <si>
    <t>VRN3</t>
  </si>
  <si>
    <t>Zařízení staveniště</t>
  </si>
  <si>
    <t>29</t>
  </si>
  <si>
    <t>030001000</t>
  </si>
  <si>
    <t>Základní rozdělení průvodních činností a nákladů zařízení staveniště</t>
  </si>
  <si>
    <t>-1433717953</t>
  </si>
  <si>
    <t>"zřízení a odstranění" 1</t>
  </si>
  <si>
    <t>VRN4</t>
  </si>
  <si>
    <t>Inženýrská činnost</t>
  </si>
  <si>
    <t>30</t>
  </si>
  <si>
    <t>043134000</t>
  </si>
  <si>
    <t>Inženýrská činnost zkoušky a ostatní měření zkoušky zátěžové</t>
  </si>
  <si>
    <t>567952898</t>
  </si>
  <si>
    <t>"zkoušky únosnosti na pláni" 1</t>
  </si>
  <si>
    <t>VRN9</t>
  </si>
  <si>
    <t>Ostatní náklady</t>
  </si>
  <si>
    <t>31</t>
  </si>
  <si>
    <t>090001000</t>
  </si>
  <si>
    <t>Základní rozdělení průvodních činností a nákladů ostatní náklady</t>
  </si>
  <si>
    <t>soubor</t>
  </si>
  <si>
    <t>1598264859</t>
  </si>
  <si>
    <t>"zřízení a odstranění přechodného dopr. značení" 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</si>
</sst>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#,##0.00"/>
    <numFmt numFmtId="168" formatCode="#,##0.00%"/>
    <numFmt numFmtId="169" formatCode="DD\.MM\.YYYY"/>
    <numFmt numFmtId="170" formatCode="#,##0.00000"/>
    <numFmt numFmtId="171" formatCode="#,##0.000"/>
  </numFmts>
  <fonts count="36">
    <font>
      <sz val="10"/>
      <name val="Arial"/>
      <family val="2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color indexed="37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8"/>
      <color indexed="8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i/>
      <sz val="8"/>
      <color indexed="12"/>
      <name val="Trebuchet MS"/>
      <family val="2"/>
    </font>
    <font>
      <sz val="8"/>
      <color indexed="1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Alignment="1">
      <alignment horizontal="left" vertical="center"/>
      <protection/>
    </xf>
    <xf numFmtId="164" fontId="1" fillId="2" borderId="0" xfId="20" applyFill="1">
      <alignment/>
      <protection/>
    </xf>
    <xf numFmtId="164" fontId="3" fillId="2" borderId="0" xfId="20" applyFont="1" applyFill="1" applyAlignment="1">
      <alignment horizontal="left" vertical="center"/>
      <protection/>
    </xf>
    <xf numFmtId="164" fontId="2" fillId="0" borderId="0" xfId="20" applyFont="1" applyAlignment="1">
      <alignment horizontal="left" vertical="center"/>
      <protection/>
    </xf>
    <xf numFmtId="164" fontId="1" fillId="0" borderId="0" xfId="20" applyBorder="1">
      <alignment/>
      <protection/>
    </xf>
    <xf numFmtId="164" fontId="1" fillId="0" borderId="0" xfId="20" applyFont="1" applyAlignment="1">
      <alignment horizontal="left" vertical="center"/>
      <protection/>
    </xf>
    <xf numFmtId="164" fontId="1" fillId="0" borderId="1" xfId="20" applyBorder="1" applyProtection="1">
      <alignment/>
      <protection/>
    </xf>
    <xf numFmtId="164" fontId="1" fillId="0" borderId="2" xfId="20" applyBorder="1" applyProtection="1">
      <alignment/>
      <protection/>
    </xf>
    <xf numFmtId="164" fontId="1" fillId="0" borderId="3" xfId="20" applyBorder="1" applyProtection="1">
      <alignment/>
      <protection/>
    </xf>
    <xf numFmtId="164" fontId="1" fillId="0" borderId="4" xfId="20" applyBorder="1" applyProtection="1">
      <alignment/>
      <protection/>
    </xf>
    <xf numFmtId="164" fontId="1" fillId="0" borderId="0" xfId="20" applyBorder="1" applyProtection="1">
      <alignment/>
      <protection/>
    </xf>
    <xf numFmtId="164" fontId="4" fillId="0" borderId="0" xfId="20" applyFont="1" applyBorder="1" applyAlignment="1" applyProtection="1">
      <alignment horizontal="left" vertical="center"/>
      <protection/>
    </xf>
    <xf numFmtId="164" fontId="1" fillId="0" borderId="5" xfId="20" applyBorder="1" applyProtection="1">
      <alignment/>
      <protection/>
    </xf>
    <xf numFmtId="164" fontId="5" fillId="0" borderId="0" xfId="20" applyFont="1" applyAlignment="1">
      <alignment horizontal="left" vertical="center"/>
      <protection/>
    </xf>
    <xf numFmtId="164" fontId="6" fillId="0" borderId="0" xfId="20" applyFont="1" applyAlignment="1">
      <alignment horizontal="left" vertical="center"/>
      <protection/>
    </xf>
    <xf numFmtId="164" fontId="7" fillId="0" borderId="0" xfId="20" applyFont="1" applyBorder="1" applyAlignment="1" applyProtection="1">
      <alignment horizontal="left" vertical="top"/>
      <protection/>
    </xf>
    <xf numFmtId="164" fontId="8" fillId="0" borderId="0" xfId="20" applyFont="1" applyBorder="1" applyAlignment="1" applyProtection="1">
      <alignment horizontal="left" vertical="center"/>
      <protection/>
    </xf>
    <xf numFmtId="164" fontId="9" fillId="0" borderId="0" xfId="20" applyFont="1" applyBorder="1" applyAlignment="1">
      <alignment horizontal="left" vertical="top" wrapText="1"/>
      <protection/>
    </xf>
    <xf numFmtId="164" fontId="10" fillId="0" borderId="0" xfId="20" applyFont="1" applyBorder="1" applyAlignment="1" applyProtection="1">
      <alignment horizontal="left" vertical="top"/>
      <protection/>
    </xf>
    <xf numFmtId="164" fontId="10" fillId="0" borderId="0" xfId="20" applyFont="1" applyBorder="1" applyAlignment="1" applyProtection="1">
      <alignment horizontal="left" vertical="top" wrapText="1"/>
      <protection/>
    </xf>
    <xf numFmtId="164" fontId="7" fillId="0" borderId="0" xfId="20" applyFont="1" applyBorder="1" applyAlignment="1" applyProtection="1">
      <alignment horizontal="left" vertical="center"/>
      <protection/>
    </xf>
    <xf numFmtId="164" fontId="8" fillId="3" borderId="0" xfId="20" applyFont="1" applyFill="1" applyBorder="1" applyAlignment="1" applyProtection="1">
      <alignment horizontal="left" vertical="center"/>
      <protection locked="0"/>
    </xf>
    <xf numFmtId="166" fontId="8" fillId="3" borderId="0" xfId="20" applyNumberFormat="1" applyFont="1" applyFill="1" applyBorder="1" applyAlignment="1" applyProtection="1">
      <alignment horizontal="left" vertical="center"/>
      <protection locked="0"/>
    </xf>
    <xf numFmtId="164" fontId="8" fillId="0" borderId="0" xfId="20" applyFont="1" applyBorder="1" applyAlignment="1" applyProtection="1">
      <alignment horizontal="left" vertical="center" wrapText="1"/>
      <protection/>
    </xf>
    <xf numFmtId="164" fontId="1" fillId="0" borderId="6" xfId="20" applyBorder="1" applyProtection="1">
      <alignment/>
      <protection/>
    </xf>
    <xf numFmtId="164" fontId="1" fillId="0" borderId="0" xfId="20" applyFont="1" applyAlignment="1">
      <alignment vertical="center"/>
      <protection/>
    </xf>
    <xf numFmtId="164" fontId="1" fillId="0" borderId="4" xfId="20" applyFont="1" applyBorder="1" applyAlignment="1" applyProtection="1">
      <alignment vertical="center"/>
      <protection/>
    </xf>
    <xf numFmtId="164" fontId="1" fillId="0" borderId="0" xfId="20" applyFont="1" applyBorder="1" applyAlignment="1" applyProtection="1">
      <alignment vertical="center"/>
      <protection/>
    </xf>
    <xf numFmtId="164" fontId="11" fillId="0" borderId="7" xfId="20" applyFont="1" applyBorder="1" applyAlignment="1" applyProtection="1">
      <alignment horizontal="left" vertical="center"/>
      <protection/>
    </xf>
    <xf numFmtId="164" fontId="1" fillId="0" borderId="7" xfId="20" applyFont="1" applyBorder="1" applyAlignment="1" applyProtection="1">
      <alignment vertical="center"/>
      <protection/>
    </xf>
    <xf numFmtId="167" fontId="11" fillId="0" borderId="7" xfId="20" applyNumberFormat="1" applyFont="1" applyBorder="1" applyAlignment="1" applyProtection="1">
      <alignment vertical="center"/>
      <protection/>
    </xf>
    <xf numFmtId="164" fontId="1" fillId="0" borderId="5" xfId="20" applyFont="1" applyBorder="1" applyAlignment="1" applyProtection="1">
      <alignment vertical="center"/>
      <protection/>
    </xf>
    <xf numFmtId="164" fontId="12" fillId="0" borderId="0" xfId="20" applyFont="1" applyBorder="1" applyAlignment="1" applyProtection="1">
      <alignment horizontal="right" vertical="center"/>
      <protection/>
    </xf>
    <xf numFmtId="164" fontId="12" fillId="0" borderId="0" xfId="20" applyFont="1" applyAlignment="1">
      <alignment vertical="center"/>
      <protection/>
    </xf>
    <xf numFmtId="164" fontId="12" fillId="0" borderId="4" xfId="20" applyFont="1" applyBorder="1" applyAlignment="1" applyProtection="1">
      <alignment vertical="center"/>
      <protection/>
    </xf>
    <xf numFmtId="164" fontId="12" fillId="0" borderId="0" xfId="20" applyFont="1" applyBorder="1" applyAlignment="1" applyProtection="1">
      <alignment vertical="center"/>
      <protection/>
    </xf>
    <xf numFmtId="164" fontId="12" fillId="0" borderId="0" xfId="20" applyFont="1" applyBorder="1" applyAlignment="1" applyProtection="1">
      <alignment horizontal="left" vertical="center"/>
      <protection/>
    </xf>
    <xf numFmtId="168" fontId="12" fillId="0" borderId="0" xfId="20" applyNumberFormat="1" applyFont="1" applyBorder="1" applyAlignment="1" applyProtection="1">
      <alignment horizontal="center" vertical="center"/>
      <protection/>
    </xf>
    <xf numFmtId="167" fontId="9" fillId="0" borderId="0" xfId="20" applyNumberFormat="1" applyFont="1" applyBorder="1" applyAlignment="1" applyProtection="1">
      <alignment vertical="center"/>
      <protection/>
    </xf>
    <xf numFmtId="164" fontId="12" fillId="0" borderId="5" xfId="20" applyFont="1" applyBorder="1" applyAlignment="1" applyProtection="1">
      <alignment vertical="center"/>
      <protection/>
    </xf>
    <xf numFmtId="164" fontId="1" fillId="4" borderId="0" xfId="20" applyFont="1" applyFill="1" applyBorder="1" applyAlignment="1" applyProtection="1">
      <alignment vertical="center"/>
      <protection/>
    </xf>
    <xf numFmtId="164" fontId="10" fillId="4" borderId="8" xfId="20" applyFont="1" applyFill="1" applyBorder="1" applyAlignment="1" applyProtection="1">
      <alignment horizontal="left" vertical="center"/>
      <protection/>
    </xf>
    <xf numFmtId="164" fontId="1" fillId="4" borderId="9" xfId="20" applyFont="1" applyFill="1" applyBorder="1" applyAlignment="1" applyProtection="1">
      <alignment vertical="center"/>
      <protection/>
    </xf>
    <xf numFmtId="164" fontId="10" fillId="4" borderId="9" xfId="20" applyFont="1" applyFill="1" applyBorder="1" applyAlignment="1" applyProtection="1">
      <alignment horizontal="center" vertical="center"/>
      <protection/>
    </xf>
    <xf numFmtId="164" fontId="10" fillId="4" borderId="9" xfId="20" applyFont="1" applyFill="1" applyBorder="1" applyAlignment="1" applyProtection="1">
      <alignment horizontal="left" vertical="center"/>
      <protection/>
    </xf>
    <xf numFmtId="167" fontId="10" fillId="4" borderId="10" xfId="20" applyNumberFormat="1" applyFont="1" applyFill="1" applyBorder="1" applyAlignment="1" applyProtection="1">
      <alignment vertical="center"/>
      <protection/>
    </xf>
    <xf numFmtId="164" fontId="1" fillId="4" borderId="5" xfId="20" applyFont="1" applyFill="1" applyBorder="1" applyAlignment="1" applyProtection="1">
      <alignment vertical="center"/>
      <protection/>
    </xf>
    <xf numFmtId="164" fontId="1" fillId="0" borderId="11" xfId="20" applyFont="1" applyBorder="1" applyAlignment="1" applyProtection="1">
      <alignment vertical="center"/>
      <protection/>
    </xf>
    <xf numFmtId="164" fontId="1" fillId="0" borderId="12" xfId="20" applyFont="1" applyBorder="1" applyAlignment="1" applyProtection="1">
      <alignment vertical="center"/>
      <protection/>
    </xf>
    <xf numFmtId="164" fontId="1" fillId="0" borderId="13" xfId="20" applyFont="1" applyBorder="1" applyAlignment="1" applyProtection="1">
      <alignment vertical="center"/>
      <protection/>
    </xf>
    <xf numFmtId="164" fontId="1" fillId="0" borderId="1" xfId="20" applyFont="1" applyBorder="1" applyAlignment="1" applyProtection="1">
      <alignment vertical="center"/>
      <protection/>
    </xf>
    <xf numFmtId="164" fontId="1" fillId="0" borderId="2" xfId="20" applyFont="1" applyBorder="1" applyAlignment="1" applyProtection="1">
      <alignment vertical="center"/>
      <protection/>
    </xf>
    <xf numFmtId="164" fontId="1" fillId="0" borderId="4" xfId="20" applyFont="1" applyBorder="1" applyAlignment="1">
      <alignment vertical="center"/>
      <protection/>
    </xf>
    <xf numFmtId="164" fontId="4" fillId="0" borderId="0" xfId="20" applyFont="1" applyAlignment="1" applyProtection="1">
      <alignment horizontal="left" vertical="center"/>
      <protection/>
    </xf>
    <xf numFmtId="164" fontId="1" fillId="0" borderId="0" xfId="20" applyFont="1" applyAlignment="1" applyProtection="1">
      <alignment vertical="center"/>
      <protection/>
    </xf>
    <xf numFmtId="164" fontId="8" fillId="0" borderId="0" xfId="20" applyFont="1" applyAlignment="1">
      <alignment vertical="center"/>
      <protection/>
    </xf>
    <xf numFmtId="164" fontId="8" fillId="0" borderId="4" xfId="20" applyFont="1" applyBorder="1" applyAlignment="1" applyProtection="1">
      <alignment vertical="center"/>
      <protection/>
    </xf>
    <xf numFmtId="164" fontId="7" fillId="0" borderId="0" xfId="20" applyFont="1" applyAlignment="1" applyProtection="1">
      <alignment horizontal="left" vertical="center"/>
      <protection/>
    </xf>
    <xf numFmtId="164" fontId="8" fillId="0" borderId="0" xfId="20" applyFont="1" applyAlignment="1" applyProtection="1">
      <alignment vertical="center"/>
      <protection/>
    </xf>
    <xf numFmtId="164" fontId="8" fillId="0" borderId="4" xfId="20" applyFont="1" applyBorder="1" applyAlignment="1">
      <alignment vertical="center"/>
      <protection/>
    </xf>
    <xf numFmtId="164" fontId="10" fillId="0" borderId="0" xfId="20" applyFont="1" applyAlignment="1">
      <alignment vertical="center"/>
      <protection/>
    </xf>
    <xf numFmtId="164" fontId="10" fillId="0" borderId="4" xfId="20" applyFont="1" applyBorder="1" applyAlignment="1" applyProtection="1">
      <alignment vertical="center"/>
      <protection/>
    </xf>
    <xf numFmtId="164" fontId="10" fillId="0" borderId="0" xfId="20" applyFont="1" applyAlignment="1" applyProtection="1">
      <alignment horizontal="left" vertical="center"/>
      <protection/>
    </xf>
    <xf numFmtId="164" fontId="10" fillId="0" borderId="0" xfId="20" applyFont="1" applyAlignment="1" applyProtection="1">
      <alignment vertical="center"/>
      <protection/>
    </xf>
    <xf numFmtId="164" fontId="10" fillId="0" borderId="0" xfId="20" applyFont="1" applyBorder="1" applyAlignment="1" applyProtection="1">
      <alignment horizontal="left" vertical="center" wrapText="1"/>
      <protection/>
    </xf>
    <xf numFmtId="164" fontId="10" fillId="0" borderId="4" xfId="20" applyFont="1" applyBorder="1" applyAlignment="1">
      <alignment vertical="center"/>
      <protection/>
    </xf>
    <xf numFmtId="164" fontId="13" fillId="0" borderId="0" xfId="20" applyFont="1" applyAlignment="1" applyProtection="1">
      <alignment vertical="center"/>
      <protection/>
    </xf>
    <xf numFmtId="169" fontId="8" fillId="0" borderId="0" xfId="20" applyNumberFormat="1" applyFont="1" applyBorder="1" applyAlignment="1" applyProtection="1">
      <alignment horizontal="left" vertical="center"/>
      <protection/>
    </xf>
    <xf numFmtId="164" fontId="8" fillId="0" borderId="0" xfId="20" applyFont="1" applyBorder="1" applyAlignment="1" applyProtection="1">
      <alignment vertical="center"/>
      <protection/>
    </xf>
    <xf numFmtId="164" fontId="14" fillId="0" borderId="14" xfId="20" applyFont="1" applyBorder="1" applyAlignment="1">
      <alignment horizontal="center" vertical="center"/>
      <protection/>
    </xf>
    <xf numFmtId="164" fontId="1" fillId="0" borderId="15" xfId="20" applyFont="1" applyBorder="1" applyAlignment="1">
      <alignment vertical="center"/>
      <protection/>
    </xf>
    <xf numFmtId="164" fontId="1" fillId="0" borderId="16" xfId="20" applyFont="1" applyBorder="1" applyAlignment="1">
      <alignment vertical="center"/>
      <protection/>
    </xf>
    <xf numFmtId="164" fontId="1" fillId="0" borderId="0" xfId="20" applyFont="1" applyBorder="1" applyAlignment="1">
      <alignment vertical="center"/>
      <protection/>
    </xf>
    <xf numFmtId="164" fontId="1" fillId="0" borderId="17" xfId="20" applyFont="1" applyBorder="1" applyAlignment="1">
      <alignment vertical="center"/>
      <protection/>
    </xf>
    <xf numFmtId="164" fontId="1" fillId="0" borderId="17" xfId="20" applyFont="1" applyBorder="1" applyAlignment="1" applyProtection="1">
      <alignment vertical="center"/>
      <protection/>
    </xf>
    <xf numFmtId="164" fontId="8" fillId="5" borderId="8" xfId="20" applyFont="1" applyFill="1" applyBorder="1" applyAlignment="1" applyProtection="1">
      <alignment horizontal="center" vertical="center"/>
      <protection/>
    </xf>
    <xf numFmtId="164" fontId="1" fillId="5" borderId="9" xfId="20" applyFont="1" applyFill="1" applyBorder="1" applyAlignment="1" applyProtection="1">
      <alignment vertical="center"/>
      <protection/>
    </xf>
    <xf numFmtId="164" fontId="8" fillId="5" borderId="9" xfId="20" applyFont="1" applyFill="1" applyBorder="1" applyAlignment="1" applyProtection="1">
      <alignment horizontal="center" vertical="center"/>
      <protection/>
    </xf>
    <xf numFmtId="164" fontId="8" fillId="5" borderId="9" xfId="20" applyFont="1" applyFill="1" applyBorder="1" applyAlignment="1" applyProtection="1">
      <alignment horizontal="right" vertical="center"/>
      <protection/>
    </xf>
    <xf numFmtId="164" fontId="8" fillId="5" borderId="10" xfId="20" applyFont="1" applyFill="1" applyBorder="1" applyAlignment="1" applyProtection="1">
      <alignment horizontal="center" vertical="center"/>
      <protection/>
    </xf>
    <xf numFmtId="164" fontId="7" fillId="0" borderId="18" xfId="20" applyFont="1" applyBorder="1" applyAlignment="1" applyProtection="1">
      <alignment horizontal="center" vertical="center" wrapText="1"/>
      <protection/>
    </xf>
    <xf numFmtId="164" fontId="7" fillId="0" borderId="19" xfId="20" applyFont="1" applyBorder="1" applyAlignment="1" applyProtection="1">
      <alignment horizontal="center" vertical="center" wrapText="1"/>
      <protection/>
    </xf>
    <xf numFmtId="164" fontId="7" fillId="0" borderId="20" xfId="20" applyFont="1" applyBorder="1" applyAlignment="1" applyProtection="1">
      <alignment horizontal="center" vertical="center" wrapText="1"/>
      <protection/>
    </xf>
    <xf numFmtId="164" fontId="1" fillId="0" borderId="14" xfId="20" applyFont="1" applyBorder="1" applyAlignment="1" applyProtection="1">
      <alignment vertical="center"/>
      <protection/>
    </xf>
    <xf numFmtId="164" fontId="1" fillId="0" borderId="15" xfId="20" applyFont="1" applyBorder="1" applyAlignment="1" applyProtection="1">
      <alignment vertical="center"/>
      <protection/>
    </xf>
    <xf numFmtId="164" fontId="1" fillId="0" borderId="16" xfId="20" applyFont="1" applyBorder="1" applyAlignment="1" applyProtection="1">
      <alignment vertical="center"/>
      <protection/>
    </xf>
    <xf numFmtId="164" fontId="15" fillId="0" borderId="0" xfId="20" applyFont="1" applyAlignment="1" applyProtection="1">
      <alignment horizontal="left" vertical="center"/>
      <protection/>
    </xf>
    <xf numFmtId="164" fontId="15" fillId="0" borderId="0" xfId="20" applyFont="1" applyAlignment="1" applyProtection="1">
      <alignment vertical="center"/>
      <protection/>
    </xf>
    <xf numFmtId="167" fontId="15" fillId="0" borderId="0" xfId="20" applyNumberFormat="1" applyFont="1" applyBorder="1" applyAlignment="1" applyProtection="1">
      <alignment horizontal="right" vertical="center"/>
      <protection/>
    </xf>
    <xf numFmtId="167" fontId="15" fillId="0" borderId="0" xfId="20" applyNumberFormat="1" applyFont="1" applyBorder="1" applyAlignment="1" applyProtection="1">
      <alignment vertical="center"/>
      <protection/>
    </xf>
    <xf numFmtId="164" fontId="10" fillId="0" borderId="0" xfId="20" applyFont="1" applyAlignment="1" applyProtection="1">
      <alignment horizontal="center" vertical="center"/>
      <protection/>
    </xf>
    <xf numFmtId="167" fontId="14" fillId="0" borderId="21" xfId="20" applyNumberFormat="1" applyFont="1" applyBorder="1" applyAlignment="1" applyProtection="1">
      <alignment vertical="center"/>
      <protection/>
    </xf>
    <xf numFmtId="167" fontId="14" fillId="0" borderId="0" xfId="20" applyNumberFormat="1" applyFont="1" applyBorder="1" applyAlignment="1" applyProtection="1">
      <alignment vertical="center"/>
      <protection/>
    </xf>
    <xf numFmtId="170" fontId="14" fillId="0" borderId="0" xfId="20" applyNumberFormat="1" applyFont="1" applyBorder="1" applyAlignment="1" applyProtection="1">
      <alignment vertical="center"/>
      <protection/>
    </xf>
    <xf numFmtId="167" fontId="14" fillId="0" borderId="17" xfId="20" applyNumberFormat="1" applyFont="1" applyBorder="1" applyAlignment="1" applyProtection="1">
      <alignment vertical="center"/>
      <protection/>
    </xf>
    <xf numFmtId="164" fontId="10" fillId="0" borderId="0" xfId="20" applyFont="1" applyAlignment="1">
      <alignment horizontal="left" vertical="center"/>
      <protection/>
    </xf>
    <xf numFmtId="164" fontId="16" fillId="0" borderId="0" xfId="20" applyFont="1" applyAlignment="1">
      <alignment horizontal="left" vertical="center"/>
      <protection/>
    </xf>
    <xf numFmtId="164" fontId="17" fillId="0" borderId="0" xfId="20" applyFont="1" applyAlignment="1">
      <alignment vertical="center"/>
      <protection/>
    </xf>
    <xf numFmtId="164" fontId="17" fillId="0" borderId="4" xfId="20" applyFont="1" applyBorder="1" applyAlignment="1" applyProtection="1">
      <alignment vertical="center"/>
      <protection/>
    </xf>
    <xf numFmtId="164" fontId="18" fillId="0" borderId="0" xfId="20" applyFont="1" applyAlignment="1" applyProtection="1">
      <alignment vertical="center"/>
      <protection/>
    </xf>
    <xf numFmtId="164" fontId="18" fillId="0" borderId="0" xfId="20" applyFont="1" applyBorder="1" applyAlignment="1" applyProtection="1">
      <alignment horizontal="left" vertical="center" wrapText="1"/>
      <protection/>
    </xf>
    <xf numFmtId="164" fontId="19" fillId="0" borderId="0" xfId="20" applyFont="1" applyAlignment="1" applyProtection="1">
      <alignment vertical="center"/>
      <protection/>
    </xf>
    <xf numFmtId="167" fontId="19" fillId="0" borderId="0" xfId="20" applyNumberFormat="1" applyFont="1" applyBorder="1" applyAlignment="1" applyProtection="1">
      <alignment vertical="center"/>
      <protection/>
    </xf>
    <xf numFmtId="164" fontId="20" fillId="0" borderId="0" xfId="20" applyFont="1" applyAlignment="1" applyProtection="1">
      <alignment horizontal="center" vertical="center"/>
      <protection/>
    </xf>
    <xf numFmtId="164" fontId="17" fillId="0" borderId="4" xfId="20" applyFont="1" applyBorder="1" applyAlignment="1">
      <alignment vertical="center"/>
      <protection/>
    </xf>
    <xf numFmtId="167" fontId="21" fillId="0" borderId="22" xfId="20" applyNumberFormat="1" applyFont="1" applyBorder="1" applyAlignment="1" applyProtection="1">
      <alignment vertical="center"/>
      <protection/>
    </xf>
    <xf numFmtId="167" fontId="21" fillId="0" borderId="23" xfId="20" applyNumberFormat="1" applyFont="1" applyBorder="1" applyAlignment="1" applyProtection="1">
      <alignment vertical="center"/>
      <protection/>
    </xf>
    <xf numFmtId="170" fontId="21" fillId="0" borderId="23" xfId="20" applyNumberFormat="1" applyFont="1" applyBorder="1" applyAlignment="1" applyProtection="1">
      <alignment vertical="center"/>
      <protection/>
    </xf>
    <xf numFmtId="167" fontId="21" fillId="0" borderId="24" xfId="20" applyNumberFormat="1" applyFont="1" applyBorder="1" applyAlignment="1" applyProtection="1">
      <alignment vertical="center"/>
      <protection/>
    </xf>
    <xf numFmtId="164" fontId="17" fillId="0" borderId="0" xfId="20" applyFont="1" applyAlignment="1">
      <alignment horizontal="left" vertical="center"/>
      <protection/>
    </xf>
    <xf numFmtId="164" fontId="1" fillId="0" borderId="0" xfId="20" applyProtection="1">
      <alignment/>
      <protection locked="0"/>
    </xf>
    <xf numFmtId="164" fontId="1" fillId="2" borderId="0" xfId="20" applyFill="1" applyBorder="1">
      <alignment/>
      <protection/>
    </xf>
    <xf numFmtId="164" fontId="1" fillId="2" borderId="0" xfId="20" applyFill="1" applyProtection="1">
      <alignment/>
      <protection locked="0"/>
    </xf>
    <xf numFmtId="164" fontId="22" fillId="0" borderId="0" xfId="20" applyFont="1" applyAlignment="1">
      <alignment horizontal="left" vertical="center"/>
      <protection/>
    </xf>
    <xf numFmtId="164" fontId="1" fillId="0" borderId="2" xfId="20" applyBorder="1" applyProtection="1">
      <alignment/>
      <protection locked="0"/>
    </xf>
    <xf numFmtId="164" fontId="1" fillId="0" borderId="0" xfId="20" applyBorder="1" applyProtection="1">
      <alignment/>
      <protection locked="0"/>
    </xf>
    <xf numFmtId="164" fontId="7" fillId="0" borderId="0" xfId="20" applyFont="1" applyBorder="1" applyAlignment="1" applyProtection="1">
      <alignment horizontal="left" vertical="center" wrapText="1"/>
      <protection/>
    </xf>
    <xf numFmtId="164" fontId="1" fillId="0" borderId="0" xfId="20" applyFont="1" applyBorder="1" applyAlignment="1" applyProtection="1">
      <alignment vertical="center"/>
      <protection locked="0"/>
    </xf>
    <xf numFmtId="164" fontId="7" fillId="0" borderId="0" xfId="20" applyFont="1" applyBorder="1" applyAlignment="1" applyProtection="1">
      <alignment horizontal="left" vertical="center"/>
      <protection locked="0"/>
    </xf>
    <xf numFmtId="164" fontId="1" fillId="0" borderId="0" xfId="20" applyFont="1" applyAlignment="1">
      <alignment vertical="center" wrapText="1"/>
      <protection/>
    </xf>
    <xf numFmtId="164" fontId="1" fillId="0" borderId="4" xfId="20" applyFont="1" applyBorder="1" applyAlignment="1" applyProtection="1">
      <alignment vertical="center" wrapText="1"/>
      <protection/>
    </xf>
    <xf numFmtId="164" fontId="1" fillId="0" borderId="0" xfId="20" applyFont="1" applyBorder="1" applyAlignment="1" applyProtection="1">
      <alignment vertical="center" wrapText="1"/>
      <protection/>
    </xf>
    <xf numFmtId="164" fontId="1" fillId="0" borderId="0" xfId="20" applyFont="1" applyBorder="1" applyAlignment="1" applyProtection="1">
      <alignment vertical="center" wrapText="1"/>
      <protection locked="0"/>
    </xf>
    <xf numFmtId="164" fontId="1" fillId="0" borderId="5" xfId="20" applyFont="1" applyBorder="1" applyAlignment="1" applyProtection="1">
      <alignment vertical="center" wrapText="1"/>
      <protection/>
    </xf>
    <xf numFmtId="164" fontId="1" fillId="0" borderId="15" xfId="20" applyFont="1" applyBorder="1" applyAlignment="1" applyProtection="1">
      <alignment vertical="center"/>
      <protection locked="0"/>
    </xf>
    <xf numFmtId="164" fontId="1" fillId="0" borderId="25" xfId="20" applyFont="1" applyBorder="1" applyAlignment="1" applyProtection="1">
      <alignment vertical="center"/>
      <protection/>
    </xf>
    <xf numFmtId="164" fontId="11" fillId="0" borderId="0" xfId="20" applyFont="1" applyBorder="1" applyAlignment="1" applyProtection="1">
      <alignment horizontal="left" vertical="center"/>
      <protection/>
    </xf>
    <xf numFmtId="164" fontId="12" fillId="0" borderId="0" xfId="20" applyFont="1" applyBorder="1" applyAlignment="1" applyProtection="1">
      <alignment horizontal="right" vertical="center"/>
      <protection locked="0"/>
    </xf>
    <xf numFmtId="167" fontId="12" fillId="0" borderId="0" xfId="20" applyNumberFormat="1" applyFont="1" applyBorder="1" applyAlignment="1" applyProtection="1">
      <alignment vertical="center"/>
      <protection/>
    </xf>
    <xf numFmtId="168" fontId="12" fillId="0" borderId="0" xfId="20" applyNumberFormat="1" applyFont="1" applyBorder="1" applyAlignment="1" applyProtection="1">
      <alignment horizontal="right" vertical="center"/>
      <protection locked="0"/>
    </xf>
    <xf numFmtId="164" fontId="1" fillId="5" borderId="0" xfId="20" applyFont="1" applyFill="1" applyBorder="1" applyAlignment="1" applyProtection="1">
      <alignment vertical="center"/>
      <protection/>
    </xf>
    <xf numFmtId="164" fontId="10" fillId="5" borderId="8" xfId="20" applyFont="1" applyFill="1" applyBorder="1" applyAlignment="1" applyProtection="1">
      <alignment horizontal="left" vertical="center"/>
      <protection/>
    </xf>
    <xf numFmtId="164" fontId="10" fillId="5" borderId="9" xfId="20" applyFont="1" applyFill="1" applyBorder="1" applyAlignment="1" applyProtection="1">
      <alignment horizontal="right" vertical="center"/>
      <protection/>
    </xf>
    <xf numFmtId="164" fontId="10" fillId="5" borderId="9" xfId="20" applyFont="1" applyFill="1" applyBorder="1" applyAlignment="1" applyProtection="1">
      <alignment horizontal="center" vertical="center"/>
      <protection/>
    </xf>
    <xf numFmtId="164" fontId="1" fillId="5" borderId="9" xfId="20" applyFont="1" applyFill="1" applyBorder="1" applyAlignment="1" applyProtection="1">
      <alignment vertical="center"/>
      <protection locked="0"/>
    </xf>
    <xf numFmtId="167" fontId="10" fillId="5" borderId="9" xfId="20" applyNumberFormat="1" applyFont="1" applyFill="1" applyBorder="1" applyAlignment="1" applyProtection="1">
      <alignment vertical="center"/>
      <protection/>
    </xf>
    <xf numFmtId="164" fontId="1" fillId="5" borderId="26" xfId="20" applyFont="1" applyFill="1" applyBorder="1" applyAlignment="1" applyProtection="1">
      <alignment vertical="center"/>
      <protection/>
    </xf>
    <xf numFmtId="164" fontId="1" fillId="0" borderId="12" xfId="20" applyFont="1" applyBorder="1" applyAlignment="1" applyProtection="1">
      <alignment vertical="center"/>
      <protection locked="0"/>
    </xf>
    <xf numFmtId="164" fontId="1" fillId="0" borderId="1" xfId="20" applyFont="1" applyBorder="1" applyAlignment="1">
      <alignment vertical="center"/>
      <protection/>
    </xf>
    <xf numFmtId="164" fontId="1" fillId="0" borderId="2" xfId="20" applyFont="1" applyBorder="1" applyAlignment="1">
      <alignment vertical="center"/>
      <protection/>
    </xf>
    <xf numFmtId="164" fontId="1" fillId="0" borderId="2" xfId="20" applyFont="1" applyBorder="1" applyAlignment="1" applyProtection="1">
      <alignment vertical="center"/>
      <protection locked="0"/>
    </xf>
    <xf numFmtId="164" fontId="1" fillId="0" borderId="3" xfId="20" applyFont="1" applyBorder="1" applyAlignment="1">
      <alignment vertical="center"/>
      <protection/>
    </xf>
    <xf numFmtId="164" fontId="8" fillId="5" borderId="0" xfId="20" applyFont="1" applyFill="1" applyBorder="1" applyAlignment="1" applyProtection="1">
      <alignment horizontal="left" vertical="center"/>
      <protection/>
    </xf>
    <xf numFmtId="164" fontId="1" fillId="5" borderId="0" xfId="20" applyFont="1" applyFill="1" applyBorder="1" applyAlignment="1" applyProtection="1">
      <alignment vertical="center"/>
      <protection locked="0"/>
    </xf>
    <xf numFmtId="164" fontId="8" fillId="5" borderId="0" xfId="20" applyFont="1" applyFill="1" applyBorder="1" applyAlignment="1" applyProtection="1">
      <alignment horizontal="right" vertical="center"/>
      <protection/>
    </xf>
    <xf numFmtId="164" fontId="1" fillId="5" borderId="5" xfId="20" applyFont="1" applyFill="1" applyBorder="1" applyAlignment="1" applyProtection="1">
      <alignment vertical="center"/>
      <protection/>
    </xf>
    <xf numFmtId="164" fontId="23" fillId="0" borderId="0" xfId="20" applyFont="1" applyBorder="1" applyAlignment="1" applyProtection="1">
      <alignment horizontal="left" vertical="center"/>
      <protection/>
    </xf>
    <xf numFmtId="164" fontId="24" fillId="0" borderId="0" xfId="20" applyFont="1" applyAlignment="1">
      <alignment vertical="center"/>
      <protection/>
    </xf>
    <xf numFmtId="164" fontId="24" fillId="0" borderId="4" xfId="20" applyFont="1" applyBorder="1" applyAlignment="1" applyProtection="1">
      <alignment vertical="center"/>
      <protection/>
    </xf>
    <xf numFmtId="164" fontId="24" fillId="0" borderId="0" xfId="20" applyFont="1" applyBorder="1" applyAlignment="1" applyProtection="1">
      <alignment vertical="center"/>
      <protection/>
    </xf>
    <xf numFmtId="164" fontId="24" fillId="0" borderId="23" xfId="20" applyFont="1" applyBorder="1" applyAlignment="1" applyProtection="1">
      <alignment horizontal="left" vertical="center"/>
      <protection/>
    </xf>
    <xf numFmtId="164" fontId="24" fillId="0" borderId="23" xfId="20" applyFont="1" applyBorder="1" applyAlignment="1" applyProtection="1">
      <alignment vertical="center"/>
      <protection/>
    </xf>
    <xf numFmtId="164" fontId="24" fillId="0" borderId="23" xfId="20" applyFont="1" applyBorder="1" applyAlignment="1" applyProtection="1">
      <alignment vertical="center"/>
      <protection locked="0"/>
    </xf>
    <xf numFmtId="167" fontId="24" fillId="0" borderId="23" xfId="20" applyNumberFormat="1" applyFont="1" applyBorder="1" applyAlignment="1" applyProtection="1">
      <alignment vertical="center"/>
      <protection/>
    </xf>
    <xf numFmtId="164" fontId="24" fillId="0" borderId="5" xfId="20" applyFont="1" applyBorder="1" applyAlignment="1" applyProtection="1">
      <alignment vertical="center"/>
      <protection/>
    </xf>
    <xf numFmtId="164" fontId="25" fillId="0" borderId="0" xfId="20" applyFont="1" applyAlignment="1">
      <alignment vertical="center"/>
      <protection/>
    </xf>
    <xf numFmtId="164" fontId="25" fillId="0" borderId="4" xfId="20" applyFont="1" applyBorder="1" applyAlignment="1" applyProtection="1">
      <alignment vertical="center"/>
      <protection/>
    </xf>
    <xf numFmtId="164" fontId="25" fillId="0" borderId="0" xfId="20" applyFont="1" applyBorder="1" applyAlignment="1" applyProtection="1">
      <alignment vertical="center"/>
      <protection/>
    </xf>
    <xf numFmtId="164" fontId="25" fillId="0" borderId="23" xfId="20" applyFont="1" applyBorder="1" applyAlignment="1" applyProtection="1">
      <alignment horizontal="left" vertical="center"/>
      <protection/>
    </xf>
    <xf numFmtId="164" fontId="25" fillId="0" borderId="23" xfId="20" applyFont="1" applyBorder="1" applyAlignment="1" applyProtection="1">
      <alignment vertical="center"/>
      <protection/>
    </xf>
    <xf numFmtId="164" fontId="25" fillId="0" borderId="23" xfId="20" applyFont="1" applyBorder="1" applyAlignment="1" applyProtection="1">
      <alignment vertical="center"/>
      <protection locked="0"/>
    </xf>
    <xf numFmtId="167" fontId="25" fillId="0" borderId="23" xfId="20" applyNumberFormat="1" applyFont="1" applyBorder="1" applyAlignment="1" applyProtection="1">
      <alignment vertical="center"/>
      <protection/>
    </xf>
    <xf numFmtId="164" fontId="25" fillId="0" borderId="5" xfId="20" applyFont="1" applyBorder="1" applyAlignment="1" applyProtection="1">
      <alignment vertical="center"/>
      <protection/>
    </xf>
    <xf numFmtId="164" fontId="1" fillId="0" borderId="0" xfId="20" applyFont="1" applyAlignment="1" applyProtection="1">
      <alignment vertical="center"/>
      <protection locked="0"/>
    </xf>
    <xf numFmtId="164" fontId="8" fillId="0" borderId="0" xfId="20" applyFont="1" applyAlignment="1" applyProtection="1">
      <alignment horizontal="left" vertical="center"/>
      <protection/>
    </xf>
    <xf numFmtId="164" fontId="7" fillId="0" borderId="0" xfId="20" applyFont="1" applyAlignment="1" applyProtection="1">
      <alignment horizontal="left" vertical="center"/>
      <protection locked="0"/>
    </xf>
    <xf numFmtId="169" fontId="8" fillId="0" borderId="0" xfId="20" applyNumberFormat="1" applyFont="1" applyAlignment="1" applyProtection="1">
      <alignment horizontal="left" vertical="center"/>
      <protection/>
    </xf>
    <xf numFmtId="164" fontId="1" fillId="0" borderId="0" xfId="20" applyFont="1" applyAlignment="1">
      <alignment horizontal="center" vertical="center" wrapText="1"/>
      <protection/>
    </xf>
    <xf numFmtId="164" fontId="1" fillId="0" borderId="4" xfId="20" applyFont="1" applyBorder="1" applyAlignment="1" applyProtection="1">
      <alignment horizontal="center" vertical="center" wrapText="1"/>
      <protection/>
    </xf>
    <xf numFmtId="164" fontId="8" fillId="5" borderId="18" xfId="20" applyFont="1" applyFill="1" applyBorder="1" applyAlignment="1" applyProtection="1">
      <alignment horizontal="center" vertical="center" wrapText="1"/>
      <protection/>
    </xf>
    <xf numFmtId="164" fontId="8" fillId="5" borderId="19" xfId="20" applyFont="1" applyFill="1" applyBorder="1" applyAlignment="1" applyProtection="1">
      <alignment horizontal="center" vertical="center" wrapText="1"/>
      <protection/>
    </xf>
    <xf numFmtId="164" fontId="26" fillId="5" borderId="19" xfId="20" applyFont="1" applyFill="1" applyBorder="1" applyAlignment="1" applyProtection="1">
      <alignment horizontal="center" vertical="center" wrapText="1"/>
      <protection locked="0"/>
    </xf>
    <xf numFmtId="164" fontId="8" fillId="5" borderId="20" xfId="20" applyFont="1" applyFill="1" applyBorder="1" applyAlignment="1" applyProtection="1">
      <alignment horizontal="center" vertical="center" wrapText="1"/>
      <protection/>
    </xf>
    <xf numFmtId="164" fontId="1" fillId="0" borderId="4" xfId="20" applyFont="1" applyBorder="1" applyAlignment="1">
      <alignment horizontal="center" vertical="center" wrapText="1"/>
      <protection/>
    </xf>
    <xf numFmtId="167" fontId="15" fillId="0" borderId="0" xfId="20" applyNumberFormat="1" applyFont="1" applyAlignment="1" applyProtection="1">
      <alignment/>
      <protection/>
    </xf>
    <xf numFmtId="170" fontId="27" fillId="0" borderId="15" xfId="20" applyNumberFormat="1" applyFont="1" applyBorder="1" applyAlignment="1" applyProtection="1">
      <alignment/>
      <protection/>
    </xf>
    <xf numFmtId="170" fontId="27" fillId="0" borderId="16" xfId="20" applyNumberFormat="1" applyFont="1" applyBorder="1" applyAlignment="1" applyProtection="1">
      <alignment/>
      <protection/>
    </xf>
    <xf numFmtId="167" fontId="28" fillId="0" borderId="0" xfId="20" applyNumberFormat="1" applyFont="1" applyAlignment="1">
      <alignment vertical="center"/>
      <protection/>
    </xf>
    <xf numFmtId="164" fontId="29" fillId="0" borderId="0" xfId="20" applyFont="1" applyAlignment="1">
      <alignment/>
      <protection/>
    </xf>
    <xf numFmtId="164" fontId="29" fillId="0" borderId="4" xfId="20" applyFont="1" applyBorder="1" applyAlignment="1" applyProtection="1">
      <alignment/>
      <protection/>
    </xf>
    <xf numFmtId="164" fontId="29" fillId="0" borderId="0" xfId="20" applyFont="1" applyAlignment="1" applyProtection="1">
      <alignment/>
      <protection/>
    </xf>
    <xf numFmtId="164" fontId="29" fillId="0" borderId="0" xfId="20" applyFont="1" applyAlignment="1" applyProtection="1">
      <alignment horizontal="left"/>
      <protection/>
    </xf>
    <xf numFmtId="164" fontId="24" fillId="0" borderId="0" xfId="20" applyFont="1" applyAlignment="1" applyProtection="1">
      <alignment horizontal="left"/>
      <protection/>
    </xf>
    <xf numFmtId="164" fontId="29" fillId="0" borderId="0" xfId="20" applyFont="1" applyAlignment="1" applyProtection="1">
      <alignment/>
      <protection locked="0"/>
    </xf>
    <xf numFmtId="167" fontId="24" fillId="0" borderId="0" xfId="20" applyNumberFormat="1" applyFont="1" applyAlignment="1" applyProtection="1">
      <alignment/>
      <protection/>
    </xf>
    <xf numFmtId="164" fontId="29" fillId="0" borderId="4" xfId="20" applyFont="1" applyBorder="1" applyAlignment="1">
      <alignment/>
      <protection/>
    </xf>
    <xf numFmtId="164" fontId="29" fillId="0" borderId="21" xfId="20" applyFont="1" applyBorder="1" applyAlignment="1" applyProtection="1">
      <alignment/>
      <protection/>
    </xf>
    <xf numFmtId="164" fontId="29" fillId="0" borderId="0" xfId="20" applyFont="1" applyBorder="1" applyAlignment="1" applyProtection="1">
      <alignment/>
      <protection/>
    </xf>
    <xf numFmtId="170" fontId="29" fillId="0" borderId="0" xfId="20" applyNumberFormat="1" applyFont="1" applyBorder="1" applyAlignment="1" applyProtection="1">
      <alignment/>
      <protection/>
    </xf>
    <xf numFmtId="170" fontId="29" fillId="0" borderId="17" xfId="20" applyNumberFormat="1" applyFont="1" applyBorder="1" applyAlignment="1" applyProtection="1">
      <alignment/>
      <protection/>
    </xf>
    <xf numFmtId="164" fontId="29" fillId="0" borderId="0" xfId="20" applyFont="1" applyAlignment="1">
      <alignment horizontal="left"/>
      <protection/>
    </xf>
    <xf numFmtId="164" fontId="29" fillId="0" borderId="0" xfId="20" applyFont="1" applyAlignment="1">
      <alignment horizontal="center"/>
      <protection/>
    </xf>
    <xf numFmtId="167" fontId="29" fillId="0" borderId="0" xfId="20" applyNumberFormat="1" applyFont="1" applyAlignment="1">
      <alignment vertical="center"/>
      <protection/>
    </xf>
    <xf numFmtId="164" fontId="29" fillId="0" borderId="0" xfId="20" applyFont="1" applyBorder="1" applyAlignment="1" applyProtection="1">
      <alignment horizontal="left"/>
      <protection/>
    </xf>
    <xf numFmtId="164" fontId="25" fillId="0" borderId="0" xfId="20" applyFont="1" applyBorder="1" applyAlignment="1" applyProtection="1">
      <alignment horizontal="left"/>
      <protection/>
    </xf>
    <xf numFmtId="167" fontId="25" fillId="0" borderId="0" xfId="20" applyNumberFormat="1" applyFont="1" applyBorder="1" applyAlignment="1" applyProtection="1">
      <alignment/>
      <protection/>
    </xf>
    <xf numFmtId="164" fontId="1" fillId="0" borderId="27" xfId="20" applyFont="1" applyBorder="1" applyAlignment="1" applyProtection="1">
      <alignment horizontal="center" vertical="center"/>
      <protection/>
    </xf>
    <xf numFmtId="166" fontId="1" fillId="0" borderId="27" xfId="20" applyNumberFormat="1" applyFont="1" applyBorder="1" applyAlignment="1" applyProtection="1">
      <alignment horizontal="left" vertical="center" wrapText="1"/>
      <protection/>
    </xf>
    <xf numFmtId="164" fontId="1" fillId="0" borderId="27" xfId="20" applyFont="1" applyBorder="1" applyAlignment="1" applyProtection="1">
      <alignment horizontal="left" vertical="center" wrapText="1"/>
      <protection/>
    </xf>
    <xf numFmtId="164" fontId="1" fillId="0" borderId="27" xfId="20" applyFont="1" applyBorder="1" applyAlignment="1" applyProtection="1">
      <alignment horizontal="center" vertical="center" wrapText="1"/>
      <protection/>
    </xf>
    <xf numFmtId="171" fontId="1" fillId="0" borderId="27" xfId="20" applyNumberFormat="1" applyFont="1" applyBorder="1" applyAlignment="1" applyProtection="1">
      <alignment vertical="center"/>
      <protection/>
    </xf>
    <xf numFmtId="167" fontId="1" fillId="3" borderId="27" xfId="20" applyNumberFormat="1" applyFont="1" applyFill="1" applyBorder="1" applyAlignment="1" applyProtection="1">
      <alignment vertical="center"/>
      <protection locked="0"/>
    </xf>
    <xf numFmtId="167" fontId="1" fillId="0" borderId="27" xfId="20" applyNumberFormat="1" applyFont="1" applyBorder="1" applyAlignment="1" applyProtection="1">
      <alignment vertical="center"/>
      <protection/>
    </xf>
    <xf numFmtId="164" fontId="12" fillId="3" borderId="27" xfId="20" applyFont="1" applyFill="1" applyBorder="1" applyAlignment="1" applyProtection="1">
      <alignment horizontal="left" vertical="center"/>
      <protection locked="0"/>
    </xf>
    <xf numFmtId="164" fontId="12" fillId="0" borderId="0" xfId="20" applyFont="1" applyBorder="1" applyAlignment="1" applyProtection="1">
      <alignment horizontal="center" vertical="center"/>
      <protection/>
    </xf>
    <xf numFmtId="170" fontId="12" fillId="0" borderId="0" xfId="20" applyNumberFormat="1" applyFont="1" applyBorder="1" applyAlignment="1" applyProtection="1">
      <alignment vertical="center"/>
      <protection/>
    </xf>
    <xf numFmtId="170" fontId="12" fillId="0" borderId="17" xfId="20" applyNumberFormat="1" applyFont="1" applyBorder="1" applyAlignment="1" applyProtection="1">
      <alignment vertical="center"/>
      <protection/>
    </xf>
    <xf numFmtId="167" fontId="1" fillId="0" borderId="0" xfId="20" applyNumberFormat="1" applyFont="1" applyAlignment="1">
      <alignment vertical="center"/>
      <protection/>
    </xf>
    <xf numFmtId="164" fontId="30" fillId="0" borderId="0" xfId="20" applyFont="1" applyAlignment="1">
      <alignment vertical="center"/>
      <protection/>
    </xf>
    <xf numFmtId="164" fontId="30" fillId="0" borderId="4" xfId="20" applyFont="1" applyBorder="1" applyAlignment="1" applyProtection="1">
      <alignment vertical="center"/>
      <protection/>
    </xf>
    <xf numFmtId="164" fontId="30" fillId="0" borderId="0" xfId="20" applyFont="1" applyAlignment="1" applyProtection="1">
      <alignment vertical="center"/>
      <protection/>
    </xf>
    <xf numFmtId="164" fontId="31" fillId="0" borderId="0" xfId="20" applyFont="1" applyAlignment="1" applyProtection="1">
      <alignment horizontal="left" vertical="center"/>
      <protection/>
    </xf>
    <xf numFmtId="164" fontId="30" fillId="0" borderId="0" xfId="20" applyFont="1" applyAlignment="1" applyProtection="1">
      <alignment horizontal="left" vertical="center"/>
      <protection/>
    </xf>
    <xf numFmtId="164" fontId="30" fillId="0" borderId="0" xfId="20" applyFont="1" applyAlignment="1" applyProtection="1">
      <alignment horizontal="left" vertical="center" wrapText="1"/>
      <protection/>
    </xf>
    <xf numFmtId="171" fontId="30" fillId="0" borderId="0" xfId="20" applyNumberFormat="1" applyFont="1" applyAlignment="1" applyProtection="1">
      <alignment vertical="center"/>
      <protection/>
    </xf>
    <xf numFmtId="164" fontId="30" fillId="0" borderId="0" xfId="20" applyFont="1" applyAlignment="1" applyProtection="1">
      <alignment vertical="center"/>
      <protection locked="0"/>
    </xf>
    <xf numFmtId="164" fontId="30" fillId="0" borderId="4" xfId="20" applyFont="1" applyBorder="1" applyAlignment="1">
      <alignment vertical="center"/>
      <protection/>
    </xf>
    <xf numFmtId="164" fontId="30" fillId="0" borderId="21" xfId="20" applyFont="1" applyBorder="1" applyAlignment="1" applyProtection="1">
      <alignment vertical="center"/>
      <protection/>
    </xf>
    <xf numFmtId="164" fontId="30" fillId="0" borderId="0" xfId="20" applyFont="1" applyBorder="1" applyAlignment="1" applyProtection="1">
      <alignment vertical="center"/>
      <protection/>
    </xf>
    <xf numFmtId="164" fontId="30" fillId="0" borderId="17" xfId="20" applyFont="1" applyBorder="1" applyAlignment="1" applyProtection="1">
      <alignment vertical="center"/>
      <protection/>
    </xf>
    <xf numFmtId="164" fontId="30" fillId="0" borderId="0" xfId="20" applyFont="1" applyAlignment="1">
      <alignment horizontal="left" vertical="center"/>
      <protection/>
    </xf>
    <xf numFmtId="164" fontId="32" fillId="0" borderId="0" xfId="20" applyFont="1" applyAlignment="1">
      <alignment vertical="center"/>
      <protection/>
    </xf>
    <xf numFmtId="164" fontId="32" fillId="0" borderId="4" xfId="20" applyFont="1" applyBorder="1" applyAlignment="1" applyProtection="1">
      <alignment vertical="center"/>
      <protection/>
    </xf>
    <xf numFmtId="164" fontId="32" fillId="0" borderId="0" xfId="20" applyFont="1" applyAlignment="1" applyProtection="1">
      <alignment vertical="center"/>
      <protection/>
    </xf>
    <xf numFmtId="164" fontId="31" fillId="0" borderId="0" xfId="20" applyFont="1" applyBorder="1" applyAlignment="1" applyProtection="1">
      <alignment horizontal="left" vertical="center"/>
      <protection/>
    </xf>
    <xf numFmtId="164" fontId="32" fillId="0" borderId="0" xfId="20" applyFont="1" applyBorder="1" applyAlignment="1" applyProtection="1">
      <alignment horizontal="left" vertical="center"/>
      <protection/>
    </xf>
    <xf numFmtId="164" fontId="32" fillId="0" borderId="0" xfId="20" applyFont="1" applyBorder="1" applyAlignment="1" applyProtection="1">
      <alignment horizontal="left" vertical="center" wrapText="1"/>
      <protection/>
    </xf>
    <xf numFmtId="171" fontId="32" fillId="0" borderId="0" xfId="20" applyNumberFormat="1" applyFont="1" applyBorder="1" applyAlignment="1" applyProtection="1">
      <alignment vertical="center"/>
      <protection/>
    </xf>
    <xf numFmtId="164" fontId="32" fillId="0" borderId="0" xfId="20" applyFont="1" applyAlignment="1" applyProtection="1">
      <alignment vertical="center"/>
      <protection locked="0"/>
    </xf>
    <xf numFmtId="164" fontId="32" fillId="0" borderId="4" xfId="20" applyFont="1" applyBorder="1" applyAlignment="1">
      <alignment vertical="center"/>
      <protection/>
    </xf>
    <xf numFmtId="164" fontId="32" fillId="0" borderId="21" xfId="20" applyFont="1" applyBorder="1" applyAlignment="1" applyProtection="1">
      <alignment vertical="center"/>
      <protection/>
    </xf>
    <xf numFmtId="164" fontId="32" fillId="0" borderId="0" xfId="20" applyFont="1" applyBorder="1" applyAlignment="1" applyProtection="1">
      <alignment vertical="center"/>
      <protection/>
    </xf>
    <xf numFmtId="164" fontId="32" fillId="0" borderId="17" xfId="20" applyFont="1" applyBorder="1" applyAlignment="1" applyProtection="1">
      <alignment vertical="center"/>
      <protection/>
    </xf>
    <xf numFmtId="164" fontId="32" fillId="0" borderId="0" xfId="20" applyFont="1" applyAlignment="1">
      <alignment horizontal="left" vertical="center"/>
      <protection/>
    </xf>
    <xf numFmtId="164" fontId="30" fillId="0" borderId="0" xfId="20" applyFont="1" applyBorder="1" applyAlignment="1" applyProtection="1">
      <alignment horizontal="left" vertical="center"/>
      <protection/>
    </xf>
    <xf numFmtId="164" fontId="30" fillId="0" borderId="0" xfId="20" applyFont="1" applyBorder="1" applyAlignment="1" applyProtection="1">
      <alignment horizontal="left" vertical="center" wrapText="1"/>
      <protection/>
    </xf>
    <xf numFmtId="171" fontId="30" fillId="0" borderId="0" xfId="20" applyNumberFormat="1" applyFont="1" applyBorder="1" applyAlignment="1" applyProtection="1">
      <alignment vertical="center"/>
      <protection/>
    </xf>
    <xf numFmtId="164" fontId="33" fillId="0" borderId="0" xfId="20" applyFont="1" applyAlignment="1">
      <alignment vertical="center"/>
      <protection/>
    </xf>
    <xf numFmtId="164" fontId="33" fillId="0" borderId="4" xfId="20" applyFont="1" applyBorder="1" applyAlignment="1" applyProtection="1">
      <alignment vertical="center"/>
      <protection/>
    </xf>
    <xf numFmtId="164" fontId="33" fillId="0" borderId="0" xfId="20" applyFont="1" applyAlignment="1" applyProtection="1">
      <alignment vertical="center"/>
      <protection/>
    </xf>
    <xf numFmtId="164" fontId="33" fillId="0" borderId="0" xfId="20" applyFont="1" applyAlignment="1" applyProtection="1">
      <alignment horizontal="left" vertical="center"/>
      <protection/>
    </xf>
    <xf numFmtId="164" fontId="33" fillId="0" borderId="0" xfId="20" applyFont="1" applyAlignment="1" applyProtection="1">
      <alignment horizontal="left" vertical="center" wrapText="1"/>
      <protection/>
    </xf>
    <xf numFmtId="164" fontId="33" fillId="0" borderId="0" xfId="20" applyFont="1" applyAlignment="1" applyProtection="1">
      <alignment vertical="center"/>
      <protection locked="0"/>
    </xf>
    <xf numFmtId="164" fontId="33" fillId="0" borderId="4" xfId="20" applyFont="1" applyBorder="1" applyAlignment="1">
      <alignment vertical="center"/>
      <protection/>
    </xf>
    <xf numFmtId="164" fontId="33" fillId="0" borderId="21" xfId="20" applyFont="1" applyBorder="1" applyAlignment="1" applyProtection="1">
      <alignment vertical="center"/>
      <protection/>
    </xf>
    <xf numFmtId="164" fontId="33" fillId="0" borderId="0" xfId="20" applyFont="1" applyBorder="1" applyAlignment="1" applyProtection="1">
      <alignment vertical="center"/>
      <protection/>
    </xf>
    <xf numFmtId="164" fontId="33" fillId="0" borderId="17" xfId="20" applyFont="1" applyBorder="1" applyAlignment="1" applyProtection="1">
      <alignment vertical="center"/>
      <protection/>
    </xf>
    <xf numFmtId="164" fontId="33" fillId="0" borderId="0" xfId="20" applyFont="1" applyAlignment="1">
      <alignment horizontal="left" vertical="center"/>
      <protection/>
    </xf>
    <xf numFmtId="164" fontId="32" fillId="0" borderId="0" xfId="20" applyFont="1" applyAlignment="1" applyProtection="1">
      <alignment horizontal="left" vertical="center"/>
      <protection/>
    </xf>
    <xf numFmtId="164" fontId="32" fillId="0" borderId="0" xfId="20" applyFont="1" applyAlignment="1" applyProtection="1">
      <alignment horizontal="left" vertical="center" wrapText="1"/>
      <protection/>
    </xf>
    <xf numFmtId="171" fontId="32" fillId="0" borderId="0" xfId="20" applyNumberFormat="1" applyFont="1" applyAlignment="1" applyProtection="1">
      <alignment vertical="center"/>
      <protection/>
    </xf>
    <xf numFmtId="164" fontId="34" fillId="0" borderId="27" xfId="20" applyFont="1" applyBorder="1" applyAlignment="1" applyProtection="1">
      <alignment horizontal="center" vertical="center"/>
      <protection/>
    </xf>
    <xf numFmtId="166" fontId="34" fillId="0" borderId="27" xfId="20" applyNumberFormat="1" applyFont="1" applyBorder="1" applyAlignment="1" applyProtection="1">
      <alignment horizontal="left" vertical="center" wrapText="1"/>
      <protection/>
    </xf>
    <xf numFmtId="164" fontId="34" fillId="0" borderId="27" xfId="20" applyFont="1" applyBorder="1" applyAlignment="1" applyProtection="1">
      <alignment horizontal="left" vertical="center" wrapText="1"/>
      <protection/>
    </xf>
    <xf numFmtId="164" fontId="34" fillId="0" borderId="27" xfId="20" applyFont="1" applyBorder="1" applyAlignment="1" applyProtection="1">
      <alignment horizontal="center" vertical="center" wrapText="1"/>
      <protection/>
    </xf>
    <xf numFmtId="171" fontId="34" fillId="0" borderId="27" xfId="20" applyNumberFormat="1" applyFont="1" applyBorder="1" applyAlignment="1" applyProtection="1">
      <alignment vertical="center"/>
      <protection/>
    </xf>
    <xf numFmtId="167" fontId="34" fillId="3" borderId="27" xfId="20" applyNumberFormat="1" applyFont="1" applyFill="1" applyBorder="1" applyAlignment="1" applyProtection="1">
      <alignment vertical="center"/>
      <protection locked="0"/>
    </xf>
    <xf numFmtId="167" fontId="34" fillId="0" borderId="27" xfId="20" applyNumberFormat="1" applyFont="1" applyBorder="1" applyAlignment="1" applyProtection="1">
      <alignment vertical="center"/>
      <protection/>
    </xf>
    <xf numFmtId="164" fontId="34" fillId="0" borderId="4" xfId="20" applyFont="1" applyBorder="1" applyAlignment="1">
      <alignment vertical="center"/>
      <protection/>
    </xf>
    <xf numFmtId="164" fontId="34" fillId="3" borderId="27" xfId="20" applyFont="1" applyFill="1" applyBorder="1" applyAlignment="1" applyProtection="1">
      <alignment horizontal="left" vertical="center"/>
      <protection locked="0"/>
    </xf>
    <xf numFmtId="164" fontId="34" fillId="0" borderId="0" xfId="20" applyFont="1" applyBorder="1" applyAlignment="1" applyProtection="1">
      <alignment horizontal="center" vertical="center"/>
      <protection/>
    </xf>
    <xf numFmtId="164" fontId="35" fillId="0" borderId="0" xfId="20" applyFont="1" applyAlignment="1">
      <alignment vertical="center"/>
      <protection/>
    </xf>
    <xf numFmtId="164" fontId="35" fillId="0" borderId="4" xfId="20" applyFont="1" applyBorder="1" applyAlignment="1" applyProtection="1">
      <alignment vertical="center"/>
      <protection/>
    </xf>
    <xf numFmtId="164" fontId="35" fillId="0" borderId="0" xfId="20" applyFont="1" applyAlignment="1" applyProtection="1">
      <alignment vertical="center"/>
      <protection/>
    </xf>
    <xf numFmtId="164" fontId="35" fillId="0" borderId="0" xfId="20" applyFont="1" applyAlignment="1" applyProtection="1">
      <alignment horizontal="left" vertical="center"/>
      <protection/>
    </xf>
    <xf numFmtId="164" fontId="35" fillId="0" borderId="0" xfId="20" applyFont="1" applyAlignment="1" applyProtection="1">
      <alignment horizontal="left" vertical="center" wrapText="1"/>
      <protection/>
    </xf>
    <xf numFmtId="171" fontId="35" fillId="0" borderId="0" xfId="20" applyNumberFormat="1" applyFont="1" applyAlignment="1" applyProtection="1">
      <alignment vertical="center"/>
      <protection/>
    </xf>
    <xf numFmtId="164" fontId="35" fillId="0" borderId="0" xfId="20" applyFont="1" applyAlignment="1" applyProtection="1">
      <alignment vertical="center"/>
      <protection locked="0"/>
    </xf>
    <xf numFmtId="164" fontId="35" fillId="0" borderId="4" xfId="20" applyFont="1" applyBorder="1" applyAlignment="1">
      <alignment vertical="center"/>
      <protection/>
    </xf>
    <xf numFmtId="164" fontId="35" fillId="0" borderId="21" xfId="20" applyFont="1" applyBorder="1" applyAlignment="1" applyProtection="1">
      <alignment vertical="center"/>
      <protection/>
    </xf>
    <xf numFmtId="164" fontId="35" fillId="0" borderId="0" xfId="20" applyFont="1" applyBorder="1" applyAlignment="1" applyProtection="1">
      <alignment vertical="center"/>
      <protection/>
    </xf>
    <xf numFmtId="164" fontId="35" fillId="0" borderId="17" xfId="20" applyFont="1" applyBorder="1" applyAlignment="1" applyProtection="1">
      <alignment vertical="center"/>
      <protection/>
    </xf>
    <xf numFmtId="164" fontId="35" fillId="0" borderId="0" xfId="20" applyFont="1" applyAlignment="1">
      <alignment horizontal="left" vertical="center"/>
      <protection/>
    </xf>
    <xf numFmtId="164" fontId="30" fillId="0" borderId="22" xfId="20" applyFont="1" applyBorder="1" applyAlignment="1" applyProtection="1">
      <alignment vertical="center"/>
      <protection/>
    </xf>
    <xf numFmtId="164" fontId="30" fillId="0" borderId="23" xfId="20" applyFont="1" applyBorder="1" applyAlignment="1" applyProtection="1">
      <alignment vertical="center"/>
      <protection/>
    </xf>
    <xf numFmtId="164" fontId="30" fillId="0" borderId="24" xfId="20" applyFont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selection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2.00390625" style="1" customWidth="1"/>
    <col min="34" max="34" width="2.57421875" style="1" customWidth="1"/>
    <col min="35" max="35" width="24.00390625" style="1" customWidth="1"/>
    <col min="36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1.8515625" style="1" customWidth="1"/>
    <col min="44" max="44" width="10.28125" style="1" customWidth="1"/>
    <col min="45" max="56" width="0" style="1" hidden="1" customWidth="1"/>
    <col min="57" max="57" width="50.28125" style="1" customWidth="1"/>
    <col min="58" max="70" width="6.421875" style="1" customWidth="1"/>
    <col min="71" max="91" width="0" style="1" hidden="1" customWidth="1"/>
    <col min="92" max="16384" width="6.421875" style="1" customWidth="1"/>
  </cols>
  <sheetData>
    <row r="1" spans="1:74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2" t="s">
        <v>2</v>
      </c>
      <c r="BB1" s="2" t="s">
        <v>3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T1" s="5" t="s">
        <v>4</v>
      </c>
      <c r="BU1" s="5" t="s">
        <v>4</v>
      </c>
      <c r="BV1" s="5" t="s">
        <v>5</v>
      </c>
    </row>
    <row r="2" spans="44:72" ht="36.75" customHeight="1"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S2" s="7" t="s">
        <v>6</v>
      </c>
      <c r="BT2" s="7" t="s">
        <v>7</v>
      </c>
    </row>
    <row r="3" spans="2:72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6</v>
      </c>
      <c r="BT3" s="7" t="s">
        <v>8</v>
      </c>
    </row>
    <row r="4" spans="2:71" ht="36.75" customHeight="1">
      <c r="B4" s="11"/>
      <c r="C4" s="12"/>
      <c r="D4" s="13" t="s">
        <v>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4"/>
      <c r="AS4" s="15" t="s">
        <v>10</v>
      </c>
      <c r="BE4" s="16" t="s">
        <v>11</v>
      </c>
      <c r="BS4" s="7" t="s">
        <v>12</v>
      </c>
    </row>
    <row r="5" spans="2:71" ht="14.25" customHeight="1">
      <c r="B5" s="11"/>
      <c r="C5" s="12"/>
      <c r="D5" s="17" t="s">
        <v>13</v>
      </c>
      <c r="E5" s="12"/>
      <c r="F5" s="12"/>
      <c r="G5" s="12"/>
      <c r="H5" s="12"/>
      <c r="I5" s="12"/>
      <c r="J5" s="12"/>
      <c r="K5" s="18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2"/>
      <c r="AQ5" s="14"/>
      <c r="BE5" s="19" t="s">
        <v>15</v>
      </c>
      <c r="BS5" s="7" t="s">
        <v>6</v>
      </c>
    </row>
    <row r="6" spans="2:71" ht="36.75" customHeight="1">
      <c r="B6" s="11"/>
      <c r="C6" s="12"/>
      <c r="D6" s="20" t="s">
        <v>16</v>
      </c>
      <c r="E6" s="12"/>
      <c r="F6" s="12"/>
      <c r="G6" s="12"/>
      <c r="H6" s="12"/>
      <c r="I6" s="12"/>
      <c r="J6" s="12"/>
      <c r="K6" s="21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2"/>
      <c r="AQ6" s="14"/>
      <c r="BE6" s="19"/>
      <c r="BS6" s="7" t="s">
        <v>18</v>
      </c>
    </row>
    <row r="7" spans="2:71" ht="14.25" customHeight="1">
      <c r="B7" s="11"/>
      <c r="C7" s="12"/>
      <c r="D7" s="22" t="s">
        <v>19</v>
      </c>
      <c r="E7" s="12"/>
      <c r="F7" s="12"/>
      <c r="G7" s="12"/>
      <c r="H7" s="12"/>
      <c r="I7" s="12"/>
      <c r="J7" s="12"/>
      <c r="K7" s="18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22" t="s">
        <v>20</v>
      </c>
      <c r="AL7" s="12"/>
      <c r="AM7" s="12"/>
      <c r="AN7" s="18"/>
      <c r="AO7" s="12"/>
      <c r="AP7" s="12"/>
      <c r="AQ7" s="14"/>
      <c r="BE7" s="19"/>
      <c r="BS7" s="7" t="s">
        <v>21</v>
      </c>
    </row>
    <row r="8" spans="2:71" ht="14.25" customHeight="1">
      <c r="B8" s="11"/>
      <c r="C8" s="12"/>
      <c r="D8" s="22" t="s">
        <v>22</v>
      </c>
      <c r="E8" s="12"/>
      <c r="F8" s="12"/>
      <c r="G8" s="12"/>
      <c r="H8" s="12"/>
      <c r="I8" s="12"/>
      <c r="J8" s="12"/>
      <c r="K8" s="18" t="s">
        <v>23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22" t="s">
        <v>24</v>
      </c>
      <c r="AL8" s="12"/>
      <c r="AM8" s="12"/>
      <c r="AN8" s="23" t="s">
        <v>25</v>
      </c>
      <c r="AO8" s="12"/>
      <c r="AP8" s="12"/>
      <c r="AQ8" s="14"/>
      <c r="BE8" s="19"/>
      <c r="BS8" s="7" t="s">
        <v>26</v>
      </c>
    </row>
    <row r="9" spans="2:71" ht="14.2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4"/>
      <c r="BE9" s="19"/>
      <c r="BS9" s="7" t="s">
        <v>27</v>
      </c>
    </row>
    <row r="10" spans="2:71" ht="14.25" customHeight="1">
      <c r="B10" s="11"/>
      <c r="C10" s="12"/>
      <c r="D10" s="22" t="s">
        <v>28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22" t="s">
        <v>29</v>
      </c>
      <c r="AL10" s="12"/>
      <c r="AM10" s="12"/>
      <c r="AN10" s="18"/>
      <c r="AO10" s="12"/>
      <c r="AP10" s="12"/>
      <c r="AQ10" s="14"/>
      <c r="BE10" s="19"/>
      <c r="BS10" s="7" t="s">
        <v>18</v>
      </c>
    </row>
    <row r="11" spans="2:71" ht="18" customHeight="1">
      <c r="B11" s="11"/>
      <c r="C11" s="12"/>
      <c r="D11" s="12"/>
      <c r="E11" s="18" t="s">
        <v>23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22" t="s">
        <v>30</v>
      </c>
      <c r="AL11" s="12"/>
      <c r="AM11" s="12"/>
      <c r="AN11" s="18"/>
      <c r="AO11" s="12"/>
      <c r="AP11" s="12"/>
      <c r="AQ11" s="14"/>
      <c r="BE11" s="19"/>
      <c r="BS11" s="7" t="s">
        <v>18</v>
      </c>
    </row>
    <row r="12" spans="2:71" ht="6.7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4"/>
      <c r="BE12" s="19"/>
      <c r="BS12" s="7" t="s">
        <v>18</v>
      </c>
    </row>
    <row r="13" spans="2:71" ht="14.25" customHeight="1">
      <c r="B13" s="11"/>
      <c r="C13" s="12"/>
      <c r="D13" s="22" t="s">
        <v>31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22" t="s">
        <v>29</v>
      </c>
      <c r="AL13" s="12"/>
      <c r="AM13" s="12"/>
      <c r="AN13" s="24" t="s">
        <v>32</v>
      </c>
      <c r="AO13" s="12"/>
      <c r="AP13" s="12"/>
      <c r="AQ13" s="14"/>
      <c r="BE13" s="19"/>
      <c r="BS13" s="7" t="s">
        <v>18</v>
      </c>
    </row>
    <row r="14" spans="2:71" ht="12.75">
      <c r="B14" s="11"/>
      <c r="C14" s="12"/>
      <c r="D14" s="12"/>
      <c r="E14" s="24" t="s">
        <v>32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2" t="s">
        <v>30</v>
      </c>
      <c r="AL14" s="12"/>
      <c r="AM14" s="12"/>
      <c r="AN14" s="24" t="s">
        <v>32</v>
      </c>
      <c r="AO14" s="12"/>
      <c r="AP14" s="12"/>
      <c r="AQ14" s="14"/>
      <c r="BE14" s="19"/>
      <c r="BS14" s="7" t="s">
        <v>18</v>
      </c>
    </row>
    <row r="15" spans="2:71" ht="6.7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4"/>
      <c r="BE15" s="19"/>
      <c r="BS15" s="7" t="s">
        <v>4</v>
      </c>
    </row>
    <row r="16" spans="2:71" ht="14.25" customHeight="1">
      <c r="B16" s="11"/>
      <c r="C16" s="12"/>
      <c r="D16" s="22" t="s">
        <v>33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22" t="s">
        <v>29</v>
      </c>
      <c r="AL16" s="12"/>
      <c r="AM16" s="12"/>
      <c r="AN16" s="18"/>
      <c r="AO16" s="12"/>
      <c r="AP16" s="12"/>
      <c r="AQ16" s="14"/>
      <c r="BE16" s="19"/>
      <c r="BS16" s="7" t="s">
        <v>4</v>
      </c>
    </row>
    <row r="17" spans="2:71" ht="18" customHeight="1">
      <c r="B17" s="11"/>
      <c r="C17" s="12"/>
      <c r="D17" s="12"/>
      <c r="E17" s="18" t="s">
        <v>23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22" t="s">
        <v>30</v>
      </c>
      <c r="AL17" s="12"/>
      <c r="AM17" s="12"/>
      <c r="AN17" s="18"/>
      <c r="AO17" s="12"/>
      <c r="AP17" s="12"/>
      <c r="AQ17" s="14"/>
      <c r="BE17" s="19"/>
      <c r="BS17" s="7" t="s">
        <v>34</v>
      </c>
    </row>
    <row r="18" spans="2:71" ht="6.7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4"/>
      <c r="BE18" s="19"/>
      <c r="BS18" s="7" t="s">
        <v>6</v>
      </c>
    </row>
    <row r="19" spans="2:71" ht="14.25" customHeight="1">
      <c r="B19" s="11"/>
      <c r="C19" s="12"/>
      <c r="D19" s="22" t="s">
        <v>35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4"/>
      <c r="BE19" s="19"/>
      <c r="BS19" s="7" t="s">
        <v>6</v>
      </c>
    </row>
    <row r="20" spans="2:71" ht="22.5" customHeight="1">
      <c r="B20" s="11"/>
      <c r="C20" s="12"/>
      <c r="D20" s="12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12"/>
      <c r="AP20" s="12"/>
      <c r="AQ20" s="14"/>
      <c r="BE20" s="19"/>
      <c r="BS20" s="7" t="s">
        <v>4</v>
      </c>
    </row>
    <row r="21" spans="2:57" ht="6.7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4"/>
      <c r="BE21" s="19"/>
    </row>
    <row r="22" spans="2:57" ht="6.75" customHeight="1">
      <c r="B22" s="11"/>
      <c r="C22" s="1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12"/>
      <c r="AQ22" s="14"/>
      <c r="BE22" s="19"/>
    </row>
    <row r="23" spans="2:57" s="27" customFormat="1" ht="25.5" customHeight="1">
      <c r="B23" s="28"/>
      <c r="C23" s="29"/>
      <c r="D23" s="30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2">
        <f>ROUND(AG51,2)</f>
        <v>0</v>
      </c>
      <c r="AL23" s="32"/>
      <c r="AM23" s="32"/>
      <c r="AN23" s="32"/>
      <c r="AO23" s="32"/>
      <c r="AP23" s="29"/>
      <c r="AQ23" s="33"/>
      <c r="BE23" s="19"/>
    </row>
    <row r="24" spans="2:57" s="27" customFormat="1" ht="6.7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33"/>
      <c r="BE24" s="19"/>
    </row>
    <row r="25" spans="2:57" s="27" customFormat="1" ht="12.75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4" t="s">
        <v>37</v>
      </c>
      <c r="M25" s="34"/>
      <c r="N25" s="34"/>
      <c r="O25" s="34"/>
      <c r="P25" s="29"/>
      <c r="Q25" s="29"/>
      <c r="R25" s="29"/>
      <c r="S25" s="29"/>
      <c r="T25" s="29"/>
      <c r="U25" s="29"/>
      <c r="V25" s="29"/>
      <c r="W25" s="34" t="s">
        <v>38</v>
      </c>
      <c r="X25" s="34"/>
      <c r="Y25" s="34"/>
      <c r="Z25" s="34"/>
      <c r="AA25" s="34"/>
      <c r="AB25" s="34"/>
      <c r="AC25" s="34"/>
      <c r="AD25" s="34"/>
      <c r="AE25" s="34"/>
      <c r="AF25" s="29"/>
      <c r="AG25" s="29"/>
      <c r="AH25" s="29"/>
      <c r="AI25" s="29"/>
      <c r="AJ25" s="29"/>
      <c r="AK25" s="34" t="s">
        <v>39</v>
      </c>
      <c r="AL25" s="34"/>
      <c r="AM25" s="34"/>
      <c r="AN25" s="34"/>
      <c r="AO25" s="34"/>
      <c r="AP25" s="29"/>
      <c r="AQ25" s="33"/>
      <c r="BE25" s="19"/>
    </row>
    <row r="26" spans="2:57" s="35" customFormat="1" ht="14.25" customHeight="1">
      <c r="B26" s="36"/>
      <c r="C26" s="37"/>
      <c r="D26" s="38" t="s">
        <v>40</v>
      </c>
      <c r="E26" s="37"/>
      <c r="F26" s="38" t="s">
        <v>41</v>
      </c>
      <c r="G26" s="37"/>
      <c r="H26" s="37"/>
      <c r="I26" s="37"/>
      <c r="J26" s="37"/>
      <c r="K26" s="37"/>
      <c r="L26" s="39">
        <v>0.21000000000000002</v>
      </c>
      <c r="M26" s="39"/>
      <c r="N26" s="39"/>
      <c r="O26" s="39"/>
      <c r="P26" s="37"/>
      <c r="Q26" s="37"/>
      <c r="R26" s="37"/>
      <c r="S26" s="37"/>
      <c r="T26" s="37"/>
      <c r="U26" s="37"/>
      <c r="V26" s="37"/>
      <c r="W26" s="40">
        <f>ROUND(AZ51,2)</f>
        <v>0</v>
      </c>
      <c r="X26" s="40"/>
      <c r="Y26" s="40"/>
      <c r="Z26" s="40"/>
      <c r="AA26" s="40"/>
      <c r="AB26" s="40"/>
      <c r="AC26" s="40"/>
      <c r="AD26" s="40"/>
      <c r="AE26" s="40"/>
      <c r="AF26" s="37"/>
      <c r="AG26" s="37"/>
      <c r="AH26" s="37"/>
      <c r="AI26" s="37"/>
      <c r="AJ26" s="37"/>
      <c r="AK26" s="40">
        <f>ROUND(AV51,2)</f>
        <v>0</v>
      </c>
      <c r="AL26" s="40"/>
      <c r="AM26" s="40"/>
      <c r="AN26" s="40"/>
      <c r="AO26" s="40"/>
      <c r="AP26" s="37"/>
      <c r="AQ26" s="41"/>
      <c r="BE26" s="19"/>
    </row>
    <row r="27" spans="2:57" s="35" customFormat="1" ht="14.25" customHeight="1">
      <c r="B27" s="36"/>
      <c r="C27" s="37"/>
      <c r="D27" s="37"/>
      <c r="E27" s="37"/>
      <c r="F27" s="38" t="s">
        <v>42</v>
      </c>
      <c r="G27" s="37"/>
      <c r="H27" s="37"/>
      <c r="I27" s="37"/>
      <c r="J27" s="37"/>
      <c r="K27" s="37"/>
      <c r="L27" s="39">
        <v>0.15000000000000002</v>
      </c>
      <c r="M27" s="39"/>
      <c r="N27" s="39"/>
      <c r="O27" s="39"/>
      <c r="P27" s="37"/>
      <c r="Q27" s="37"/>
      <c r="R27" s="37"/>
      <c r="S27" s="37"/>
      <c r="T27" s="37"/>
      <c r="U27" s="37"/>
      <c r="V27" s="37"/>
      <c r="W27" s="40">
        <f>ROUND(BA51,2)</f>
        <v>0</v>
      </c>
      <c r="X27" s="40"/>
      <c r="Y27" s="40"/>
      <c r="Z27" s="40"/>
      <c r="AA27" s="40"/>
      <c r="AB27" s="40"/>
      <c r="AC27" s="40"/>
      <c r="AD27" s="40"/>
      <c r="AE27" s="40"/>
      <c r="AF27" s="37"/>
      <c r="AG27" s="37"/>
      <c r="AH27" s="37"/>
      <c r="AI27" s="37"/>
      <c r="AJ27" s="37"/>
      <c r="AK27" s="40">
        <f>ROUND(AW51,2)</f>
        <v>0</v>
      </c>
      <c r="AL27" s="40"/>
      <c r="AM27" s="40"/>
      <c r="AN27" s="40"/>
      <c r="AO27" s="40"/>
      <c r="AP27" s="37"/>
      <c r="AQ27" s="41"/>
      <c r="BE27" s="19"/>
    </row>
    <row r="28" spans="2:57" s="35" customFormat="1" ht="14.25" customHeight="1" hidden="1">
      <c r="B28" s="36"/>
      <c r="C28" s="37"/>
      <c r="D28" s="37"/>
      <c r="E28" s="37"/>
      <c r="F28" s="38" t="s">
        <v>43</v>
      </c>
      <c r="G28" s="37"/>
      <c r="H28" s="37"/>
      <c r="I28" s="37"/>
      <c r="J28" s="37"/>
      <c r="K28" s="37"/>
      <c r="L28" s="39">
        <v>0.21000000000000002</v>
      </c>
      <c r="M28" s="39"/>
      <c r="N28" s="39"/>
      <c r="O28" s="39"/>
      <c r="P28" s="37"/>
      <c r="Q28" s="37"/>
      <c r="R28" s="37"/>
      <c r="S28" s="37"/>
      <c r="T28" s="37"/>
      <c r="U28" s="37"/>
      <c r="V28" s="37"/>
      <c r="W28" s="40">
        <f>ROUND(BB51,2)</f>
        <v>0</v>
      </c>
      <c r="X28" s="40"/>
      <c r="Y28" s="40"/>
      <c r="Z28" s="40"/>
      <c r="AA28" s="40"/>
      <c r="AB28" s="40"/>
      <c r="AC28" s="40"/>
      <c r="AD28" s="40"/>
      <c r="AE28" s="40"/>
      <c r="AF28" s="37"/>
      <c r="AG28" s="37"/>
      <c r="AH28" s="37"/>
      <c r="AI28" s="37"/>
      <c r="AJ28" s="37"/>
      <c r="AK28" s="40">
        <v>0</v>
      </c>
      <c r="AL28" s="40"/>
      <c r="AM28" s="40"/>
      <c r="AN28" s="40"/>
      <c r="AO28" s="40"/>
      <c r="AP28" s="37"/>
      <c r="AQ28" s="41"/>
      <c r="BE28" s="19"/>
    </row>
    <row r="29" spans="2:57" s="35" customFormat="1" ht="14.25" customHeight="1" hidden="1">
      <c r="B29" s="36"/>
      <c r="C29" s="37"/>
      <c r="D29" s="37"/>
      <c r="E29" s="37"/>
      <c r="F29" s="38" t="s">
        <v>44</v>
      </c>
      <c r="G29" s="37"/>
      <c r="H29" s="37"/>
      <c r="I29" s="37"/>
      <c r="J29" s="37"/>
      <c r="K29" s="37"/>
      <c r="L29" s="39">
        <v>0.15000000000000002</v>
      </c>
      <c r="M29" s="39"/>
      <c r="N29" s="39"/>
      <c r="O29" s="39"/>
      <c r="P29" s="37"/>
      <c r="Q29" s="37"/>
      <c r="R29" s="37"/>
      <c r="S29" s="37"/>
      <c r="T29" s="37"/>
      <c r="U29" s="37"/>
      <c r="V29" s="37"/>
      <c r="W29" s="40">
        <f>ROUND(BC51,2)</f>
        <v>0</v>
      </c>
      <c r="X29" s="40"/>
      <c r="Y29" s="40"/>
      <c r="Z29" s="40"/>
      <c r="AA29" s="40"/>
      <c r="AB29" s="40"/>
      <c r="AC29" s="40"/>
      <c r="AD29" s="40"/>
      <c r="AE29" s="40"/>
      <c r="AF29" s="37"/>
      <c r="AG29" s="37"/>
      <c r="AH29" s="37"/>
      <c r="AI29" s="37"/>
      <c r="AJ29" s="37"/>
      <c r="AK29" s="40">
        <v>0</v>
      </c>
      <c r="AL29" s="40"/>
      <c r="AM29" s="40"/>
      <c r="AN29" s="40"/>
      <c r="AO29" s="40"/>
      <c r="AP29" s="37"/>
      <c r="AQ29" s="41"/>
      <c r="BE29" s="19"/>
    </row>
    <row r="30" spans="2:57" s="35" customFormat="1" ht="14.25" customHeight="1" hidden="1">
      <c r="B30" s="36"/>
      <c r="C30" s="37"/>
      <c r="D30" s="37"/>
      <c r="E30" s="37"/>
      <c r="F30" s="38" t="s">
        <v>45</v>
      </c>
      <c r="G30" s="37"/>
      <c r="H30" s="37"/>
      <c r="I30" s="37"/>
      <c r="J30" s="37"/>
      <c r="K30" s="37"/>
      <c r="L30" s="39">
        <v>0</v>
      </c>
      <c r="M30" s="39"/>
      <c r="N30" s="39"/>
      <c r="O30" s="39"/>
      <c r="P30" s="37"/>
      <c r="Q30" s="37"/>
      <c r="R30" s="37"/>
      <c r="S30" s="37"/>
      <c r="T30" s="37"/>
      <c r="U30" s="37"/>
      <c r="V30" s="37"/>
      <c r="W30" s="40">
        <f>ROUND(BD51,2)</f>
        <v>0</v>
      </c>
      <c r="X30" s="40"/>
      <c r="Y30" s="40"/>
      <c r="Z30" s="40"/>
      <c r="AA30" s="40"/>
      <c r="AB30" s="40"/>
      <c r="AC30" s="40"/>
      <c r="AD30" s="40"/>
      <c r="AE30" s="40"/>
      <c r="AF30" s="37"/>
      <c r="AG30" s="37"/>
      <c r="AH30" s="37"/>
      <c r="AI30" s="37"/>
      <c r="AJ30" s="37"/>
      <c r="AK30" s="40">
        <v>0</v>
      </c>
      <c r="AL30" s="40"/>
      <c r="AM30" s="40"/>
      <c r="AN30" s="40"/>
      <c r="AO30" s="40"/>
      <c r="AP30" s="37"/>
      <c r="AQ30" s="41"/>
      <c r="BE30" s="19"/>
    </row>
    <row r="31" spans="2:57" s="27" customFormat="1" ht="6.75" customHeight="1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33"/>
      <c r="BE31" s="19"/>
    </row>
    <row r="32" spans="2:57" s="27" customFormat="1" ht="25.5" customHeight="1">
      <c r="B32" s="28"/>
      <c r="C32" s="42"/>
      <c r="D32" s="43" t="s">
        <v>46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47</v>
      </c>
      <c r="U32" s="44"/>
      <c r="V32" s="44"/>
      <c r="W32" s="44"/>
      <c r="X32" s="46" t="s">
        <v>48</v>
      </c>
      <c r="Y32" s="46"/>
      <c r="Z32" s="46"/>
      <c r="AA32" s="46"/>
      <c r="AB32" s="46"/>
      <c r="AC32" s="44"/>
      <c r="AD32" s="44"/>
      <c r="AE32" s="44"/>
      <c r="AF32" s="44"/>
      <c r="AG32" s="44"/>
      <c r="AH32" s="44"/>
      <c r="AI32" s="44"/>
      <c r="AJ32" s="44"/>
      <c r="AK32" s="47">
        <f>SUM(AK23:AK30)</f>
        <v>0</v>
      </c>
      <c r="AL32" s="47"/>
      <c r="AM32" s="47"/>
      <c r="AN32" s="47"/>
      <c r="AO32" s="47"/>
      <c r="AP32" s="42"/>
      <c r="AQ32" s="48"/>
      <c r="BE32" s="19"/>
    </row>
    <row r="33" spans="2:43" s="27" customFormat="1" ht="6.75" customHeigh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33"/>
    </row>
    <row r="34" spans="2:43" s="27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27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27" customFormat="1" ht="36.75" customHeight="1">
      <c r="B39" s="28"/>
      <c r="C39" s="55" t="s">
        <v>49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27" customFormat="1" ht="6.75" customHeight="1">
      <c r="B40" s="28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57" customFormat="1" ht="14.25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13409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62" customFormat="1" ht="36.75" customHeight="1">
      <c r="B42" s="63"/>
      <c r="C42" s="64" t="s">
        <v>16</v>
      </c>
      <c r="D42" s="65"/>
      <c r="E42" s="65"/>
      <c r="F42" s="65"/>
      <c r="G42" s="65"/>
      <c r="H42" s="65"/>
      <c r="I42" s="65"/>
      <c r="J42" s="65"/>
      <c r="K42" s="65"/>
      <c r="L42" s="66" t="str">
        <f>K6</f>
        <v>Kamenná stezka, Cvilín</v>
      </c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5"/>
      <c r="AQ42" s="65"/>
      <c r="AR42" s="67"/>
    </row>
    <row r="43" spans="2:44" s="27" customFormat="1" ht="6.75" customHeight="1">
      <c r="B43" s="28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27" customFormat="1" ht="12.75">
      <c r="B44" s="28"/>
      <c r="C44" s="59" t="s">
        <v>22</v>
      </c>
      <c r="D44" s="56"/>
      <c r="E44" s="56"/>
      <c r="F44" s="56"/>
      <c r="G44" s="56"/>
      <c r="H44" s="56"/>
      <c r="I44" s="56"/>
      <c r="J44" s="56"/>
      <c r="K44" s="56"/>
      <c r="L44" s="68" t="str">
        <f>IF(K8="","",K8)</f>
        <v> 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9" t="s">
        <v>24</v>
      </c>
      <c r="AJ44" s="56"/>
      <c r="AK44" s="56"/>
      <c r="AL44" s="56"/>
      <c r="AM44" s="69" t="str">
        <f>IF(AN8="","",AN8)</f>
        <v>16.12.2016</v>
      </c>
      <c r="AN44" s="69"/>
      <c r="AO44" s="56"/>
      <c r="AP44" s="56"/>
      <c r="AQ44" s="56"/>
      <c r="AR44" s="54"/>
    </row>
    <row r="45" spans="2:44" s="27" customFormat="1" ht="6.75" customHeight="1">
      <c r="B45" s="28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27" customFormat="1" ht="12.75">
      <c r="B46" s="28"/>
      <c r="C46" s="59" t="s">
        <v>28</v>
      </c>
      <c r="D46" s="56"/>
      <c r="E46" s="56"/>
      <c r="F46" s="56"/>
      <c r="G46" s="56"/>
      <c r="H46" s="56"/>
      <c r="I46" s="56"/>
      <c r="J46" s="56"/>
      <c r="K46" s="56"/>
      <c r="L46" s="60" t="str">
        <f>IF(E11="","",E11)</f>
        <v> 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9" t="s">
        <v>33</v>
      </c>
      <c r="AJ46" s="56"/>
      <c r="AK46" s="56"/>
      <c r="AL46" s="56"/>
      <c r="AM46" s="70" t="str">
        <f>IF(E17="","",E17)</f>
        <v> </v>
      </c>
      <c r="AN46" s="70"/>
      <c r="AO46" s="70"/>
      <c r="AP46" s="70"/>
      <c r="AQ46" s="56"/>
      <c r="AR46" s="54"/>
      <c r="AS46" s="71" t="s">
        <v>50</v>
      </c>
      <c r="AT46" s="71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27" customFormat="1" ht="12.75">
      <c r="B47" s="28"/>
      <c r="C47" s="59" t="s">
        <v>31</v>
      </c>
      <c r="D47" s="56"/>
      <c r="E47" s="56"/>
      <c r="F47" s="56"/>
      <c r="G47" s="56"/>
      <c r="H47" s="56"/>
      <c r="I47" s="56"/>
      <c r="J47" s="56"/>
      <c r="K47" s="56"/>
      <c r="L47" s="60">
        <f>IF(E14="Vyplň údaj","",E14)</f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71"/>
      <c r="AT47" s="71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27" customFormat="1" ht="10.5" customHeight="1">
      <c r="B48" s="28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71"/>
      <c r="AT48" s="71"/>
      <c r="AU48" s="29"/>
      <c r="AV48" s="29"/>
      <c r="AW48" s="29"/>
      <c r="AX48" s="29"/>
      <c r="AY48" s="29"/>
      <c r="AZ48" s="29"/>
      <c r="BA48" s="29"/>
      <c r="BB48" s="29"/>
      <c r="BC48" s="29"/>
      <c r="BD48" s="76"/>
    </row>
    <row r="49" spans="2:56" s="27" customFormat="1" ht="29.25" customHeight="1">
      <c r="B49" s="28"/>
      <c r="C49" s="77" t="s">
        <v>51</v>
      </c>
      <c r="D49" s="77"/>
      <c r="E49" s="77"/>
      <c r="F49" s="77"/>
      <c r="G49" s="77"/>
      <c r="H49" s="78"/>
      <c r="I49" s="79" t="s">
        <v>52</v>
      </c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80" t="s">
        <v>53</v>
      </c>
      <c r="AH49" s="80"/>
      <c r="AI49" s="80"/>
      <c r="AJ49" s="80"/>
      <c r="AK49" s="80"/>
      <c r="AL49" s="80"/>
      <c r="AM49" s="80"/>
      <c r="AN49" s="79" t="s">
        <v>54</v>
      </c>
      <c r="AO49" s="79"/>
      <c r="AP49" s="79"/>
      <c r="AQ49" s="81" t="s">
        <v>55</v>
      </c>
      <c r="AR49" s="54"/>
      <c r="AS49" s="82" t="s">
        <v>56</v>
      </c>
      <c r="AT49" s="83" t="s">
        <v>57</v>
      </c>
      <c r="AU49" s="83" t="s">
        <v>58</v>
      </c>
      <c r="AV49" s="83" t="s">
        <v>59</v>
      </c>
      <c r="AW49" s="83" t="s">
        <v>60</v>
      </c>
      <c r="AX49" s="83" t="s">
        <v>61</v>
      </c>
      <c r="AY49" s="83" t="s">
        <v>62</v>
      </c>
      <c r="AZ49" s="83" t="s">
        <v>63</v>
      </c>
      <c r="BA49" s="83" t="s">
        <v>64</v>
      </c>
      <c r="BB49" s="83" t="s">
        <v>65</v>
      </c>
      <c r="BC49" s="83" t="s">
        <v>66</v>
      </c>
      <c r="BD49" s="84" t="s">
        <v>67</v>
      </c>
    </row>
    <row r="50" spans="2:56" s="27" customFormat="1" ht="10.5" customHeight="1">
      <c r="B50" s="28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62" customFormat="1" ht="32.25" customHeight="1">
      <c r="B51" s="63"/>
      <c r="C51" s="88" t="s">
        <v>68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0">
        <f>ROUND(AG52,2)</f>
        <v>0</v>
      </c>
      <c r="AH51" s="90"/>
      <c r="AI51" s="90"/>
      <c r="AJ51" s="90"/>
      <c r="AK51" s="90"/>
      <c r="AL51" s="90"/>
      <c r="AM51" s="90"/>
      <c r="AN51" s="91">
        <f>SUM(AG51,AT51)</f>
        <v>0</v>
      </c>
      <c r="AO51" s="91"/>
      <c r="AP51" s="91"/>
      <c r="AQ51" s="92"/>
      <c r="AR51" s="67"/>
      <c r="AS51" s="93">
        <f>ROUND(AS52,2)</f>
        <v>0</v>
      </c>
      <c r="AT51" s="94">
        <f>ROUND(SUM(AV51:AW51),2)</f>
        <v>0</v>
      </c>
      <c r="AU51" s="95">
        <f>ROUND(AU52,5)</f>
        <v>0</v>
      </c>
      <c r="AV51" s="94">
        <f>ROUND(AZ51*L26,2)</f>
        <v>0</v>
      </c>
      <c r="AW51" s="94">
        <f>ROUND(BA51*L27,2)</f>
        <v>0</v>
      </c>
      <c r="AX51" s="94">
        <f>ROUND(BB51*L26,2)</f>
        <v>0</v>
      </c>
      <c r="AY51" s="94">
        <f>ROUND(BC51*L27,2)</f>
        <v>0</v>
      </c>
      <c r="AZ51" s="94">
        <f>ROUND(AZ52,2)</f>
        <v>0</v>
      </c>
      <c r="BA51" s="94">
        <f>ROUND(BA52,2)</f>
        <v>0</v>
      </c>
      <c r="BB51" s="94">
        <f>ROUND(BB52,2)</f>
        <v>0</v>
      </c>
      <c r="BC51" s="94">
        <f>ROUND(BC52,2)</f>
        <v>0</v>
      </c>
      <c r="BD51" s="96">
        <f>ROUND(BD52,2)</f>
        <v>0</v>
      </c>
      <c r="BS51" s="97" t="s">
        <v>69</v>
      </c>
      <c r="BT51" s="97" t="s">
        <v>70</v>
      </c>
      <c r="BU51" s="98" t="s">
        <v>71</v>
      </c>
      <c r="BV51" s="97" t="s">
        <v>72</v>
      </c>
      <c r="BW51" s="97" t="s">
        <v>5</v>
      </c>
      <c r="BX51" s="97" t="s">
        <v>73</v>
      </c>
      <c r="CL51" s="97"/>
    </row>
    <row r="52" spans="2:91" s="99" customFormat="1" ht="22.5" customHeight="1">
      <c r="B52" s="100"/>
      <c r="C52" s="101"/>
      <c r="D52" s="102" t="s">
        <v>74</v>
      </c>
      <c r="E52" s="102"/>
      <c r="F52" s="102"/>
      <c r="G52" s="102"/>
      <c r="H52" s="102"/>
      <c r="I52" s="103"/>
      <c r="J52" s="102" t="s">
        <v>75</v>
      </c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4">
        <f>'SO 101 - Kamenná stezka'!J27</f>
        <v>0</v>
      </c>
      <c r="AH52" s="104"/>
      <c r="AI52" s="104"/>
      <c r="AJ52" s="104"/>
      <c r="AK52" s="104"/>
      <c r="AL52" s="104"/>
      <c r="AM52" s="104"/>
      <c r="AN52" s="104">
        <f>SUM(AG52,AT52)</f>
        <v>0</v>
      </c>
      <c r="AO52" s="104"/>
      <c r="AP52" s="104"/>
      <c r="AQ52" s="105" t="s">
        <v>76</v>
      </c>
      <c r="AR52" s="106"/>
      <c r="AS52" s="107">
        <v>0</v>
      </c>
      <c r="AT52" s="108">
        <f>ROUND(SUM(AV52:AW52),2)</f>
        <v>0</v>
      </c>
      <c r="AU52" s="109">
        <f>'SO 101 - Kamenná stezka'!P93</f>
        <v>0</v>
      </c>
      <c r="AV52" s="108">
        <f>'SO 101 - Kamenná stezka'!J30</f>
        <v>0</v>
      </c>
      <c r="AW52" s="108">
        <f>'SO 101 - Kamenná stezka'!J31</f>
        <v>0</v>
      </c>
      <c r="AX52" s="108">
        <f>'SO 101 - Kamenná stezka'!J32</f>
        <v>0</v>
      </c>
      <c r="AY52" s="108">
        <f>'SO 101 - Kamenná stezka'!J33</f>
        <v>0</v>
      </c>
      <c r="AZ52" s="108">
        <f>'SO 101 - Kamenná stezka'!F30</f>
        <v>0</v>
      </c>
      <c r="BA52" s="108">
        <f>'SO 101 - Kamenná stezka'!F31</f>
        <v>0</v>
      </c>
      <c r="BB52" s="108">
        <f>'SO 101 - Kamenná stezka'!F32</f>
        <v>0</v>
      </c>
      <c r="BC52" s="108">
        <f>'SO 101 - Kamenná stezka'!F33</f>
        <v>0</v>
      </c>
      <c r="BD52" s="110">
        <f>'SO 101 - Kamenná stezka'!F34</f>
        <v>0</v>
      </c>
      <c r="BT52" s="111" t="s">
        <v>21</v>
      </c>
      <c r="BV52" s="111" t="s">
        <v>72</v>
      </c>
      <c r="BW52" s="111" t="s">
        <v>77</v>
      </c>
      <c r="BX52" s="111" t="s">
        <v>5</v>
      </c>
      <c r="CL52" s="111"/>
      <c r="CM52" s="111" t="s">
        <v>78</v>
      </c>
    </row>
    <row r="53" spans="2:44" s="27" customFormat="1" ht="30" customHeight="1">
      <c r="B53" s="28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4"/>
    </row>
    <row r="54" spans="2:44" s="27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4"/>
    </row>
  </sheetData>
  <sheetProtection selectLockedCells="1" selectUnlockedCells="1"/>
  <mergeCells count="41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</mergeCells>
  <printOptions/>
  <pageMargins left="0.5833333333333334" right="0.5833333333333334" top="0.5833333333333334" bottom="0.5833333333333334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236"/>
  <sheetViews>
    <sheetView showGridLines="0" workbookViewId="0" topLeftCell="A1">
      <selection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12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3"/>
      <c r="B1" s="3"/>
      <c r="C1" s="3"/>
      <c r="D1" s="4" t="s">
        <v>1</v>
      </c>
      <c r="E1" s="3"/>
      <c r="F1" s="3"/>
      <c r="G1" s="113"/>
      <c r="H1" s="113"/>
      <c r="I1" s="114"/>
      <c r="J1" s="3"/>
      <c r="K1" s="4" t="s">
        <v>79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2:56" ht="36.75" customHeight="1">
      <c r="L2" s="6"/>
      <c r="M2" s="6"/>
      <c r="N2" s="6"/>
      <c r="O2" s="6"/>
      <c r="P2" s="6"/>
      <c r="Q2" s="6"/>
      <c r="R2" s="6"/>
      <c r="S2" s="6"/>
      <c r="T2" s="6"/>
      <c r="U2" s="6"/>
      <c r="V2" s="6"/>
      <c r="AT2" s="7" t="s">
        <v>77</v>
      </c>
      <c r="AZ2" s="115" t="s">
        <v>80</v>
      </c>
      <c r="BA2" s="115"/>
      <c r="BB2" s="115" t="s">
        <v>81</v>
      </c>
      <c r="BC2" s="115" t="s">
        <v>82</v>
      </c>
      <c r="BD2" s="115" t="s">
        <v>78</v>
      </c>
    </row>
    <row r="3" spans="2:56" ht="6.75" customHeight="1">
      <c r="B3" s="8"/>
      <c r="C3" s="9"/>
      <c r="D3" s="9"/>
      <c r="E3" s="9"/>
      <c r="F3" s="9"/>
      <c r="G3" s="9"/>
      <c r="H3" s="9"/>
      <c r="I3" s="116"/>
      <c r="J3" s="9"/>
      <c r="K3" s="10"/>
      <c r="AT3" s="7" t="s">
        <v>78</v>
      </c>
      <c r="AZ3" s="115" t="s">
        <v>83</v>
      </c>
      <c r="BA3" s="115"/>
      <c r="BB3" s="115" t="s">
        <v>84</v>
      </c>
      <c r="BC3" s="115" t="s">
        <v>85</v>
      </c>
      <c r="BD3" s="115" t="s">
        <v>78</v>
      </c>
    </row>
    <row r="4" spans="2:56" ht="36.75" customHeight="1">
      <c r="B4" s="11"/>
      <c r="C4" s="12"/>
      <c r="D4" s="13" t="s">
        <v>86</v>
      </c>
      <c r="E4" s="12"/>
      <c r="F4" s="12"/>
      <c r="G4" s="12"/>
      <c r="H4" s="12"/>
      <c r="I4" s="117"/>
      <c r="J4" s="12"/>
      <c r="K4" s="14"/>
      <c r="M4" s="15" t="s">
        <v>10</v>
      </c>
      <c r="AT4" s="7" t="s">
        <v>4</v>
      </c>
      <c r="AZ4" s="115" t="s">
        <v>87</v>
      </c>
      <c r="BA4" s="115"/>
      <c r="BB4" s="115" t="s">
        <v>81</v>
      </c>
      <c r="BC4" s="115" t="s">
        <v>88</v>
      </c>
      <c r="BD4" s="115" t="s">
        <v>78</v>
      </c>
    </row>
    <row r="5" spans="2:56" ht="6.75" customHeight="1">
      <c r="B5" s="11"/>
      <c r="C5" s="12"/>
      <c r="D5" s="12"/>
      <c r="E5" s="12"/>
      <c r="F5" s="12"/>
      <c r="G5" s="12"/>
      <c r="H5" s="12"/>
      <c r="I5" s="117"/>
      <c r="J5" s="12"/>
      <c r="K5" s="14"/>
      <c r="AZ5" s="115" t="s">
        <v>89</v>
      </c>
      <c r="BA5" s="115"/>
      <c r="BB5" s="115" t="s">
        <v>84</v>
      </c>
      <c r="BC5" s="115" t="s">
        <v>90</v>
      </c>
      <c r="BD5" s="115" t="s">
        <v>78</v>
      </c>
    </row>
    <row r="6" spans="2:56" ht="12.75">
      <c r="B6" s="11"/>
      <c r="C6" s="12"/>
      <c r="D6" s="22" t="s">
        <v>16</v>
      </c>
      <c r="E6" s="12"/>
      <c r="F6" s="12"/>
      <c r="G6" s="12"/>
      <c r="H6" s="12"/>
      <c r="I6" s="117"/>
      <c r="J6" s="12"/>
      <c r="K6" s="14"/>
      <c r="AZ6" s="115" t="s">
        <v>91</v>
      </c>
      <c r="BA6" s="115"/>
      <c r="BB6" s="115" t="s">
        <v>92</v>
      </c>
      <c r="BC6" s="115" t="s">
        <v>93</v>
      </c>
      <c r="BD6" s="115" t="s">
        <v>78</v>
      </c>
    </row>
    <row r="7" spans="2:56" ht="22.5" customHeight="1">
      <c r="B7" s="11"/>
      <c r="C7" s="12"/>
      <c r="D7" s="12"/>
      <c r="E7" s="118" t="str">
        <f>'Rekapitulace stavby'!K6</f>
        <v>Kamenná stezka, Cvilín</v>
      </c>
      <c r="F7" s="118"/>
      <c r="G7" s="118"/>
      <c r="H7" s="118"/>
      <c r="I7" s="117"/>
      <c r="J7" s="12"/>
      <c r="K7" s="14"/>
      <c r="AZ7" s="115" t="s">
        <v>94</v>
      </c>
      <c r="BA7" s="115"/>
      <c r="BB7" s="115" t="s">
        <v>92</v>
      </c>
      <c r="BC7" s="115" t="s">
        <v>95</v>
      </c>
      <c r="BD7" s="115" t="s">
        <v>78</v>
      </c>
    </row>
    <row r="8" spans="2:56" s="27" customFormat="1" ht="12.75">
      <c r="B8" s="28"/>
      <c r="C8" s="29"/>
      <c r="D8" s="22" t="s">
        <v>96</v>
      </c>
      <c r="E8" s="29"/>
      <c r="F8" s="29"/>
      <c r="G8" s="29"/>
      <c r="H8" s="29"/>
      <c r="I8" s="119"/>
      <c r="J8" s="29"/>
      <c r="K8" s="33"/>
      <c r="AZ8" s="115" t="s">
        <v>97</v>
      </c>
      <c r="BA8" s="115"/>
      <c r="BB8" s="115" t="s">
        <v>81</v>
      </c>
      <c r="BC8" s="115" t="s">
        <v>98</v>
      </c>
      <c r="BD8" s="115" t="s">
        <v>78</v>
      </c>
    </row>
    <row r="9" spans="2:11" s="27" customFormat="1" ht="36.75" customHeight="1">
      <c r="B9" s="28"/>
      <c r="C9" s="29"/>
      <c r="D9" s="29"/>
      <c r="E9" s="66" t="s">
        <v>99</v>
      </c>
      <c r="F9" s="66"/>
      <c r="G9" s="66"/>
      <c r="H9" s="66"/>
      <c r="I9" s="119"/>
      <c r="J9" s="29"/>
      <c r="K9" s="33"/>
    </row>
    <row r="10" spans="2:11" s="27" customFormat="1" ht="12.75">
      <c r="B10" s="28"/>
      <c r="C10" s="29"/>
      <c r="D10" s="29"/>
      <c r="E10" s="29"/>
      <c r="F10" s="29"/>
      <c r="G10" s="29"/>
      <c r="H10" s="29"/>
      <c r="I10" s="119"/>
      <c r="J10" s="29"/>
      <c r="K10" s="33"/>
    </row>
    <row r="11" spans="2:11" s="27" customFormat="1" ht="14.25" customHeight="1">
      <c r="B11" s="28"/>
      <c r="C11" s="29"/>
      <c r="D11" s="22" t="s">
        <v>19</v>
      </c>
      <c r="E11" s="29"/>
      <c r="F11" s="18"/>
      <c r="G11" s="29"/>
      <c r="H11" s="29"/>
      <c r="I11" s="120" t="s">
        <v>20</v>
      </c>
      <c r="J11" s="18"/>
      <c r="K11" s="33"/>
    </row>
    <row r="12" spans="2:11" s="27" customFormat="1" ht="14.25" customHeight="1">
      <c r="B12" s="28"/>
      <c r="C12" s="29"/>
      <c r="D12" s="22" t="s">
        <v>22</v>
      </c>
      <c r="E12" s="29"/>
      <c r="F12" s="18" t="s">
        <v>23</v>
      </c>
      <c r="G12" s="29"/>
      <c r="H12" s="29"/>
      <c r="I12" s="120" t="s">
        <v>24</v>
      </c>
      <c r="J12" s="69" t="str">
        <f>'Rekapitulace stavby'!AN8</f>
        <v>16.12.2016</v>
      </c>
      <c r="K12" s="33"/>
    </row>
    <row r="13" spans="2:11" s="27" customFormat="1" ht="10.5" customHeight="1">
      <c r="B13" s="28"/>
      <c r="C13" s="29"/>
      <c r="D13" s="29"/>
      <c r="E13" s="29"/>
      <c r="F13" s="29"/>
      <c r="G13" s="29"/>
      <c r="H13" s="29"/>
      <c r="I13" s="119"/>
      <c r="J13" s="29"/>
      <c r="K13" s="33"/>
    </row>
    <row r="14" spans="2:11" s="27" customFormat="1" ht="14.25" customHeight="1">
      <c r="B14" s="28"/>
      <c r="C14" s="29"/>
      <c r="D14" s="22" t="s">
        <v>28</v>
      </c>
      <c r="E14" s="29"/>
      <c r="F14" s="29"/>
      <c r="G14" s="29"/>
      <c r="H14" s="29"/>
      <c r="I14" s="120" t="s">
        <v>29</v>
      </c>
      <c r="J14" s="18">
        <f>IF('Rekapitulace stavby'!AN10="","",'Rekapitulace stavby'!AN10)</f>
      </c>
      <c r="K14" s="33"/>
    </row>
    <row r="15" spans="2:11" s="27" customFormat="1" ht="18" customHeight="1">
      <c r="B15" s="28"/>
      <c r="C15" s="29"/>
      <c r="D15" s="29"/>
      <c r="E15" s="18" t="str">
        <f>IF('Rekapitulace stavby'!E11="","",'Rekapitulace stavby'!E11)</f>
        <v> </v>
      </c>
      <c r="F15" s="29"/>
      <c r="G15" s="29"/>
      <c r="H15" s="29"/>
      <c r="I15" s="120" t="s">
        <v>30</v>
      </c>
      <c r="J15" s="18">
        <f>IF('Rekapitulace stavby'!AN11="","",'Rekapitulace stavby'!AN11)</f>
      </c>
      <c r="K15" s="33"/>
    </row>
    <row r="16" spans="2:11" s="27" customFormat="1" ht="6.75" customHeight="1">
      <c r="B16" s="28"/>
      <c r="C16" s="29"/>
      <c r="D16" s="29"/>
      <c r="E16" s="29"/>
      <c r="F16" s="29"/>
      <c r="G16" s="29"/>
      <c r="H16" s="29"/>
      <c r="I16" s="119"/>
      <c r="J16" s="29"/>
      <c r="K16" s="33"/>
    </row>
    <row r="17" spans="2:11" s="27" customFormat="1" ht="14.25" customHeight="1">
      <c r="B17" s="28"/>
      <c r="C17" s="29"/>
      <c r="D17" s="22" t="s">
        <v>31</v>
      </c>
      <c r="E17" s="29"/>
      <c r="F17" s="29"/>
      <c r="G17" s="29"/>
      <c r="H17" s="29"/>
      <c r="I17" s="120" t="s">
        <v>29</v>
      </c>
      <c r="J17" s="18">
        <f>IF('Rekapitulace stavby'!AN13="Vyplň údaj","",IF('Rekapitulace stavby'!AN13="","",'Rekapitulace stavby'!AN13))</f>
      </c>
      <c r="K17" s="33"/>
    </row>
    <row r="18" spans="2:11" s="27" customFormat="1" ht="18" customHeight="1">
      <c r="B18" s="28"/>
      <c r="C18" s="29"/>
      <c r="D18" s="29"/>
      <c r="E18" s="18">
        <f>IF('Rekapitulace stavby'!E14="Vyplň údaj","",IF('Rekapitulace stavby'!E14="","",'Rekapitulace stavby'!E14))</f>
      </c>
      <c r="F18" s="29"/>
      <c r="G18" s="29"/>
      <c r="H18" s="29"/>
      <c r="I18" s="120" t="s">
        <v>30</v>
      </c>
      <c r="J18" s="18">
        <f>IF('Rekapitulace stavby'!AN14="Vyplň údaj","",IF('Rekapitulace stavby'!AN14="","",'Rekapitulace stavby'!AN14))</f>
      </c>
      <c r="K18" s="33"/>
    </row>
    <row r="19" spans="2:11" s="27" customFormat="1" ht="6.75" customHeight="1">
      <c r="B19" s="28"/>
      <c r="C19" s="29"/>
      <c r="D19" s="29"/>
      <c r="E19" s="29"/>
      <c r="F19" s="29"/>
      <c r="G19" s="29"/>
      <c r="H19" s="29"/>
      <c r="I19" s="119"/>
      <c r="J19" s="29"/>
      <c r="K19" s="33"/>
    </row>
    <row r="20" spans="2:11" s="27" customFormat="1" ht="14.25" customHeight="1">
      <c r="B20" s="28"/>
      <c r="C20" s="29"/>
      <c r="D20" s="22" t="s">
        <v>33</v>
      </c>
      <c r="E20" s="29"/>
      <c r="F20" s="29"/>
      <c r="G20" s="29"/>
      <c r="H20" s="29"/>
      <c r="I20" s="120" t="s">
        <v>29</v>
      </c>
      <c r="J20" s="18">
        <f>IF('Rekapitulace stavby'!AN16="","",'Rekapitulace stavby'!AN16)</f>
      </c>
      <c r="K20" s="33"/>
    </row>
    <row r="21" spans="2:11" s="27" customFormat="1" ht="18" customHeight="1">
      <c r="B21" s="28"/>
      <c r="C21" s="29"/>
      <c r="D21" s="29"/>
      <c r="E21" s="18" t="str">
        <f>IF('Rekapitulace stavby'!E17="","",'Rekapitulace stavby'!E17)</f>
        <v> </v>
      </c>
      <c r="F21" s="29"/>
      <c r="G21" s="29"/>
      <c r="H21" s="29"/>
      <c r="I21" s="120" t="s">
        <v>30</v>
      </c>
      <c r="J21" s="18">
        <f>IF('Rekapitulace stavby'!AN17="","",'Rekapitulace stavby'!AN17)</f>
      </c>
      <c r="K21" s="33"/>
    </row>
    <row r="22" spans="2:11" s="27" customFormat="1" ht="6.75" customHeight="1">
      <c r="B22" s="28"/>
      <c r="C22" s="29"/>
      <c r="D22" s="29"/>
      <c r="E22" s="29"/>
      <c r="F22" s="29"/>
      <c r="G22" s="29"/>
      <c r="H22" s="29"/>
      <c r="I22" s="119"/>
      <c r="J22" s="29"/>
      <c r="K22" s="33"/>
    </row>
    <row r="23" spans="2:11" s="27" customFormat="1" ht="14.25" customHeight="1">
      <c r="B23" s="28"/>
      <c r="C23" s="29"/>
      <c r="D23" s="22" t="s">
        <v>35</v>
      </c>
      <c r="E23" s="29"/>
      <c r="F23" s="29"/>
      <c r="G23" s="29"/>
      <c r="H23" s="29"/>
      <c r="I23" s="119"/>
      <c r="J23" s="29"/>
      <c r="K23" s="33"/>
    </row>
    <row r="24" spans="2:11" s="121" customFormat="1" ht="22.5" customHeight="1">
      <c r="B24" s="122"/>
      <c r="C24" s="123"/>
      <c r="D24" s="123"/>
      <c r="E24" s="25"/>
      <c r="F24" s="25"/>
      <c r="G24" s="25"/>
      <c r="H24" s="25"/>
      <c r="I24" s="124"/>
      <c r="J24" s="123"/>
      <c r="K24" s="125"/>
    </row>
    <row r="25" spans="2:11" s="27" customFormat="1" ht="6.75" customHeight="1">
      <c r="B25" s="28"/>
      <c r="C25" s="29"/>
      <c r="D25" s="29"/>
      <c r="E25" s="29"/>
      <c r="F25" s="29"/>
      <c r="G25" s="29"/>
      <c r="H25" s="29"/>
      <c r="I25" s="119"/>
      <c r="J25" s="29"/>
      <c r="K25" s="33"/>
    </row>
    <row r="26" spans="2:11" s="27" customFormat="1" ht="6.75" customHeight="1">
      <c r="B26" s="28"/>
      <c r="C26" s="29"/>
      <c r="D26" s="86"/>
      <c r="E26" s="86"/>
      <c r="F26" s="86"/>
      <c r="G26" s="86"/>
      <c r="H26" s="86"/>
      <c r="I26" s="126"/>
      <c r="J26" s="86"/>
      <c r="K26" s="127"/>
    </row>
    <row r="27" spans="2:11" s="27" customFormat="1" ht="25.5" customHeight="1">
      <c r="B27" s="28"/>
      <c r="C27" s="29"/>
      <c r="D27" s="128" t="s">
        <v>36</v>
      </c>
      <c r="E27" s="29"/>
      <c r="F27" s="29"/>
      <c r="G27" s="29"/>
      <c r="H27" s="29"/>
      <c r="I27" s="119"/>
      <c r="J27" s="91">
        <f>ROUND(J93,2)</f>
        <v>0</v>
      </c>
      <c r="K27" s="33"/>
    </row>
    <row r="28" spans="2:11" s="27" customFormat="1" ht="6.75" customHeight="1">
      <c r="B28" s="28"/>
      <c r="C28" s="29"/>
      <c r="D28" s="86"/>
      <c r="E28" s="86"/>
      <c r="F28" s="86"/>
      <c r="G28" s="86"/>
      <c r="H28" s="86"/>
      <c r="I28" s="126"/>
      <c r="J28" s="86"/>
      <c r="K28" s="127"/>
    </row>
    <row r="29" spans="2:11" s="27" customFormat="1" ht="14.25" customHeight="1">
      <c r="B29" s="28"/>
      <c r="C29" s="29"/>
      <c r="D29" s="29"/>
      <c r="E29" s="29"/>
      <c r="F29" s="34" t="s">
        <v>38</v>
      </c>
      <c r="G29" s="29"/>
      <c r="H29" s="29"/>
      <c r="I29" s="129" t="s">
        <v>37</v>
      </c>
      <c r="J29" s="34" t="s">
        <v>39</v>
      </c>
      <c r="K29" s="33"/>
    </row>
    <row r="30" spans="2:11" s="27" customFormat="1" ht="14.25" customHeight="1">
      <c r="B30" s="28"/>
      <c r="C30" s="29"/>
      <c r="D30" s="38" t="s">
        <v>40</v>
      </c>
      <c r="E30" s="38" t="s">
        <v>41</v>
      </c>
      <c r="F30" s="130">
        <f>ROUND(SUM(BE93:BE235),2)</f>
        <v>0</v>
      </c>
      <c r="G30" s="29"/>
      <c r="H30" s="29"/>
      <c r="I30" s="131">
        <v>0.21000000000000002</v>
      </c>
      <c r="J30" s="130">
        <f>ROUND(ROUND((SUM(BE93:BE235)),2)*I30,2)</f>
        <v>0</v>
      </c>
      <c r="K30" s="33"/>
    </row>
    <row r="31" spans="2:11" s="27" customFormat="1" ht="14.25" customHeight="1">
      <c r="B31" s="28"/>
      <c r="C31" s="29"/>
      <c r="D31" s="29"/>
      <c r="E31" s="38" t="s">
        <v>42</v>
      </c>
      <c r="F31" s="130">
        <f>ROUND(SUM(BF93:BF235),2)</f>
        <v>0</v>
      </c>
      <c r="G31" s="29"/>
      <c r="H31" s="29"/>
      <c r="I31" s="131">
        <v>0.15000000000000002</v>
      </c>
      <c r="J31" s="130">
        <f>ROUND(ROUND((SUM(BF93:BF235)),2)*I31,2)</f>
        <v>0</v>
      </c>
      <c r="K31" s="33"/>
    </row>
    <row r="32" spans="2:11" s="27" customFormat="1" ht="14.25" customHeight="1" hidden="1">
      <c r="B32" s="28"/>
      <c r="C32" s="29"/>
      <c r="D32" s="29"/>
      <c r="E32" s="38" t="s">
        <v>43</v>
      </c>
      <c r="F32" s="130">
        <f>ROUND(SUM(BG93:BG235),2)</f>
        <v>0</v>
      </c>
      <c r="G32" s="29"/>
      <c r="H32" s="29"/>
      <c r="I32" s="131">
        <v>0.21000000000000002</v>
      </c>
      <c r="J32" s="130">
        <v>0</v>
      </c>
      <c r="K32" s="33"/>
    </row>
    <row r="33" spans="2:11" s="27" customFormat="1" ht="14.25" customHeight="1" hidden="1">
      <c r="B33" s="28"/>
      <c r="C33" s="29"/>
      <c r="D33" s="29"/>
      <c r="E33" s="38" t="s">
        <v>44</v>
      </c>
      <c r="F33" s="130">
        <f>ROUND(SUM(BH93:BH235),2)</f>
        <v>0</v>
      </c>
      <c r="G33" s="29"/>
      <c r="H33" s="29"/>
      <c r="I33" s="131">
        <v>0.15000000000000002</v>
      </c>
      <c r="J33" s="130">
        <v>0</v>
      </c>
      <c r="K33" s="33"/>
    </row>
    <row r="34" spans="2:11" s="27" customFormat="1" ht="14.25" customHeight="1" hidden="1">
      <c r="B34" s="28"/>
      <c r="C34" s="29"/>
      <c r="D34" s="29"/>
      <c r="E34" s="38" t="s">
        <v>45</v>
      </c>
      <c r="F34" s="130">
        <f>ROUND(SUM(BI93:BI235),2)</f>
        <v>0</v>
      </c>
      <c r="G34" s="29"/>
      <c r="H34" s="29"/>
      <c r="I34" s="131">
        <v>0</v>
      </c>
      <c r="J34" s="130">
        <v>0</v>
      </c>
      <c r="K34" s="33"/>
    </row>
    <row r="35" spans="2:11" s="27" customFormat="1" ht="6.75" customHeight="1">
      <c r="B35" s="28"/>
      <c r="C35" s="29"/>
      <c r="D35" s="29"/>
      <c r="E35" s="29"/>
      <c r="F35" s="29"/>
      <c r="G35" s="29"/>
      <c r="H35" s="29"/>
      <c r="I35" s="119"/>
      <c r="J35" s="29"/>
      <c r="K35" s="33"/>
    </row>
    <row r="36" spans="2:11" s="27" customFormat="1" ht="25.5" customHeight="1">
      <c r="B36" s="28"/>
      <c r="C36" s="132"/>
      <c r="D36" s="133" t="s">
        <v>46</v>
      </c>
      <c r="E36" s="78"/>
      <c r="F36" s="78"/>
      <c r="G36" s="134" t="s">
        <v>47</v>
      </c>
      <c r="H36" s="135" t="s">
        <v>48</v>
      </c>
      <c r="I36" s="136"/>
      <c r="J36" s="137">
        <f>SUM(J27:J34)</f>
        <v>0</v>
      </c>
      <c r="K36" s="138"/>
    </row>
    <row r="37" spans="2:11" s="27" customFormat="1" ht="14.25" customHeight="1">
      <c r="B37" s="49"/>
      <c r="C37" s="50"/>
      <c r="D37" s="50"/>
      <c r="E37" s="50"/>
      <c r="F37" s="50"/>
      <c r="G37" s="50"/>
      <c r="H37" s="50"/>
      <c r="I37" s="139"/>
      <c r="J37" s="50"/>
      <c r="K37" s="51"/>
    </row>
    <row r="43" spans="2:11" s="27" customFormat="1" ht="6.75" customHeight="1">
      <c r="B43" s="140"/>
      <c r="C43" s="141"/>
      <c r="D43" s="141"/>
      <c r="E43" s="141"/>
      <c r="F43" s="141"/>
      <c r="G43" s="141"/>
      <c r="H43" s="141"/>
      <c r="I43" s="142"/>
      <c r="J43" s="141"/>
      <c r="K43" s="143"/>
    </row>
    <row r="44" spans="2:11" s="27" customFormat="1" ht="36.75" customHeight="1">
      <c r="B44" s="28"/>
      <c r="C44" s="13" t="s">
        <v>100</v>
      </c>
      <c r="D44" s="29"/>
      <c r="E44" s="29"/>
      <c r="F44" s="29"/>
      <c r="G44" s="29"/>
      <c r="H44" s="29"/>
      <c r="I44" s="119"/>
      <c r="J44" s="29"/>
      <c r="K44" s="33"/>
    </row>
    <row r="45" spans="2:11" s="27" customFormat="1" ht="6.75" customHeight="1">
      <c r="B45" s="28"/>
      <c r="C45" s="29"/>
      <c r="D45" s="29"/>
      <c r="E45" s="29"/>
      <c r="F45" s="29"/>
      <c r="G45" s="29"/>
      <c r="H45" s="29"/>
      <c r="I45" s="119"/>
      <c r="J45" s="29"/>
      <c r="K45" s="33"/>
    </row>
    <row r="46" spans="2:11" s="27" customFormat="1" ht="14.25" customHeight="1">
      <c r="B46" s="28"/>
      <c r="C46" s="22" t="s">
        <v>16</v>
      </c>
      <c r="D46" s="29"/>
      <c r="E46" s="29"/>
      <c r="F46" s="29"/>
      <c r="G46" s="29"/>
      <c r="H46" s="29"/>
      <c r="I46" s="119"/>
      <c r="J46" s="29"/>
      <c r="K46" s="33"/>
    </row>
    <row r="47" spans="2:11" s="27" customFormat="1" ht="22.5" customHeight="1">
      <c r="B47" s="28"/>
      <c r="C47" s="29"/>
      <c r="D47" s="29"/>
      <c r="E47" s="118" t="str">
        <f>E7</f>
        <v>Kamenná stezka, Cvilín</v>
      </c>
      <c r="F47" s="118"/>
      <c r="G47" s="118"/>
      <c r="H47" s="118"/>
      <c r="I47" s="119"/>
      <c r="J47" s="29"/>
      <c r="K47" s="33"/>
    </row>
    <row r="48" spans="2:11" s="27" customFormat="1" ht="14.25" customHeight="1">
      <c r="B48" s="28"/>
      <c r="C48" s="22" t="s">
        <v>96</v>
      </c>
      <c r="D48" s="29"/>
      <c r="E48" s="29"/>
      <c r="F48" s="29"/>
      <c r="G48" s="29"/>
      <c r="H48" s="29"/>
      <c r="I48" s="119"/>
      <c r="J48" s="29"/>
      <c r="K48" s="33"/>
    </row>
    <row r="49" spans="2:11" s="27" customFormat="1" ht="23.25" customHeight="1">
      <c r="B49" s="28"/>
      <c r="C49" s="29"/>
      <c r="D49" s="29"/>
      <c r="E49" s="66" t="str">
        <f>E9</f>
        <v>SO 101 - Kamenná stezka</v>
      </c>
      <c r="F49" s="66"/>
      <c r="G49" s="66"/>
      <c r="H49" s="66"/>
      <c r="I49" s="119"/>
      <c r="J49" s="29"/>
      <c r="K49" s="33"/>
    </row>
    <row r="50" spans="2:11" s="27" customFormat="1" ht="6.75" customHeight="1">
      <c r="B50" s="28"/>
      <c r="C50" s="29"/>
      <c r="D50" s="29"/>
      <c r="E50" s="29"/>
      <c r="F50" s="29"/>
      <c r="G50" s="29"/>
      <c r="H50" s="29"/>
      <c r="I50" s="119"/>
      <c r="J50" s="29"/>
      <c r="K50" s="33"/>
    </row>
    <row r="51" spans="2:11" s="27" customFormat="1" ht="18" customHeight="1">
      <c r="B51" s="28"/>
      <c r="C51" s="22" t="s">
        <v>22</v>
      </c>
      <c r="D51" s="29"/>
      <c r="E51" s="29"/>
      <c r="F51" s="18" t="str">
        <f>F12</f>
        <v> </v>
      </c>
      <c r="G51" s="29"/>
      <c r="H51" s="29"/>
      <c r="I51" s="120" t="s">
        <v>24</v>
      </c>
      <c r="J51" s="69" t="str">
        <f>IF(J12="","",J12)</f>
        <v>16.12.2016</v>
      </c>
      <c r="K51" s="33"/>
    </row>
    <row r="52" spans="2:11" s="27" customFormat="1" ht="6.75" customHeight="1">
      <c r="B52" s="28"/>
      <c r="C52" s="29"/>
      <c r="D52" s="29"/>
      <c r="E52" s="29"/>
      <c r="F52" s="29"/>
      <c r="G52" s="29"/>
      <c r="H52" s="29"/>
      <c r="I52" s="119"/>
      <c r="J52" s="29"/>
      <c r="K52" s="33"/>
    </row>
    <row r="53" spans="2:11" s="27" customFormat="1" ht="12.75">
      <c r="B53" s="28"/>
      <c r="C53" s="22" t="s">
        <v>28</v>
      </c>
      <c r="D53" s="29"/>
      <c r="E53" s="29"/>
      <c r="F53" s="18" t="str">
        <f>E15</f>
        <v> </v>
      </c>
      <c r="G53" s="29"/>
      <c r="H53" s="29"/>
      <c r="I53" s="120" t="s">
        <v>33</v>
      </c>
      <c r="J53" s="18" t="str">
        <f>E21</f>
        <v> </v>
      </c>
      <c r="K53" s="33"/>
    </row>
    <row r="54" spans="2:11" s="27" customFormat="1" ht="14.25" customHeight="1">
      <c r="B54" s="28"/>
      <c r="C54" s="22" t="s">
        <v>31</v>
      </c>
      <c r="D54" s="29"/>
      <c r="E54" s="29"/>
      <c r="F54" s="18">
        <f>IF(E18="","",E18)</f>
      </c>
      <c r="G54" s="29"/>
      <c r="H54" s="29"/>
      <c r="I54" s="119"/>
      <c r="J54" s="29"/>
      <c r="K54" s="33"/>
    </row>
    <row r="55" spans="2:11" s="27" customFormat="1" ht="9.75" customHeight="1">
      <c r="B55" s="28"/>
      <c r="C55" s="29"/>
      <c r="D55" s="29"/>
      <c r="E55" s="29"/>
      <c r="F55" s="29"/>
      <c r="G55" s="29"/>
      <c r="H55" s="29"/>
      <c r="I55" s="119"/>
      <c r="J55" s="29"/>
      <c r="K55" s="33"/>
    </row>
    <row r="56" spans="2:11" s="27" customFormat="1" ht="29.25" customHeight="1">
      <c r="B56" s="28"/>
      <c r="C56" s="144" t="s">
        <v>101</v>
      </c>
      <c r="D56" s="132"/>
      <c r="E56" s="132"/>
      <c r="F56" s="132"/>
      <c r="G56" s="132"/>
      <c r="H56" s="132"/>
      <c r="I56" s="145"/>
      <c r="J56" s="146" t="s">
        <v>102</v>
      </c>
      <c r="K56" s="147"/>
    </row>
    <row r="57" spans="2:11" s="27" customFormat="1" ht="9.75" customHeight="1">
      <c r="B57" s="28"/>
      <c r="C57" s="29"/>
      <c r="D57" s="29"/>
      <c r="E57" s="29"/>
      <c r="F57" s="29"/>
      <c r="G57" s="29"/>
      <c r="H57" s="29"/>
      <c r="I57" s="119"/>
      <c r="J57" s="29"/>
      <c r="K57" s="33"/>
    </row>
    <row r="58" spans="2:47" s="27" customFormat="1" ht="29.25" customHeight="1">
      <c r="B58" s="28"/>
      <c r="C58" s="148" t="s">
        <v>103</v>
      </c>
      <c r="D58" s="29"/>
      <c r="E58" s="29"/>
      <c r="F58" s="29"/>
      <c r="G58" s="29"/>
      <c r="H58" s="29"/>
      <c r="I58" s="119"/>
      <c r="J58" s="91">
        <f>J93</f>
        <v>0</v>
      </c>
      <c r="K58" s="33"/>
      <c r="AU58" s="7" t="s">
        <v>104</v>
      </c>
    </row>
    <row r="59" spans="2:11" s="149" customFormat="1" ht="24.75" customHeight="1">
      <c r="B59" s="150"/>
      <c r="C59" s="151"/>
      <c r="D59" s="152" t="s">
        <v>105</v>
      </c>
      <c r="E59" s="153"/>
      <c r="F59" s="153"/>
      <c r="G59" s="153"/>
      <c r="H59" s="153"/>
      <c r="I59" s="154"/>
      <c r="J59" s="155">
        <f>J94</f>
        <v>0</v>
      </c>
      <c r="K59" s="156"/>
    </row>
    <row r="60" spans="2:11" s="157" customFormat="1" ht="19.5" customHeight="1">
      <c r="B60" s="158"/>
      <c r="C60" s="159"/>
      <c r="D60" s="160" t="s">
        <v>106</v>
      </c>
      <c r="E60" s="161"/>
      <c r="F60" s="161"/>
      <c r="G60" s="161"/>
      <c r="H60" s="161"/>
      <c r="I60" s="162"/>
      <c r="J60" s="163">
        <f>J95</f>
        <v>0</v>
      </c>
      <c r="K60" s="164"/>
    </row>
    <row r="61" spans="2:11" s="157" customFormat="1" ht="19.5" customHeight="1">
      <c r="B61" s="158"/>
      <c r="C61" s="159"/>
      <c r="D61" s="160" t="s">
        <v>107</v>
      </c>
      <c r="E61" s="161"/>
      <c r="F61" s="161"/>
      <c r="G61" s="161"/>
      <c r="H61" s="161"/>
      <c r="I61" s="162"/>
      <c r="J61" s="163">
        <f>J141</f>
        <v>0</v>
      </c>
      <c r="K61" s="164"/>
    </row>
    <row r="62" spans="2:11" s="157" customFormat="1" ht="19.5" customHeight="1">
      <c r="B62" s="158"/>
      <c r="C62" s="159"/>
      <c r="D62" s="160" t="s">
        <v>108</v>
      </c>
      <c r="E62" s="161"/>
      <c r="F62" s="161"/>
      <c r="G62" s="161"/>
      <c r="H62" s="161"/>
      <c r="I62" s="162"/>
      <c r="J62" s="163">
        <f>J176</f>
        <v>0</v>
      </c>
      <c r="K62" s="164"/>
    </row>
    <row r="63" spans="2:11" s="157" customFormat="1" ht="19.5" customHeight="1">
      <c r="B63" s="158"/>
      <c r="C63" s="159"/>
      <c r="D63" s="160" t="s">
        <v>109</v>
      </c>
      <c r="E63" s="161"/>
      <c r="F63" s="161"/>
      <c r="G63" s="161"/>
      <c r="H63" s="161"/>
      <c r="I63" s="162"/>
      <c r="J63" s="163">
        <f>J198</f>
        <v>0</v>
      </c>
      <c r="K63" s="164"/>
    </row>
    <row r="64" spans="2:11" s="157" customFormat="1" ht="19.5" customHeight="1">
      <c r="B64" s="158"/>
      <c r="C64" s="159"/>
      <c r="D64" s="160" t="s">
        <v>110</v>
      </c>
      <c r="E64" s="161"/>
      <c r="F64" s="161"/>
      <c r="G64" s="161"/>
      <c r="H64" s="161"/>
      <c r="I64" s="162"/>
      <c r="J64" s="163">
        <f>J219</f>
        <v>0</v>
      </c>
      <c r="K64" s="164"/>
    </row>
    <row r="65" spans="2:11" s="149" customFormat="1" ht="24.75" customHeight="1">
      <c r="B65" s="150"/>
      <c r="C65" s="151"/>
      <c r="D65" s="152" t="s">
        <v>111</v>
      </c>
      <c r="E65" s="153"/>
      <c r="F65" s="153"/>
      <c r="G65" s="153"/>
      <c r="H65" s="153"/>
      <c r="I65" s="154"/>
      <c r="J65" s="155">
        <f>J221</f>
        <v>0</v>
      </c>
      <c r="K65" s="156"/>
    </row>
    <row r="66" spans="2:11" s="157" customFormat="1" ht="19.5" customHeight="1">
      <c r="B66" s="158"/>
      <c r="C66" s="159"/>
      <c r="D66" s="160" t="s">
        <v>112</v>
      </c>
      <c r="E66" s="161"/>
      <c r="F66" s="161"/>
      <c r="G66" s="161"/>
      <c r="H66" s="161"/>
      <c r="I66" s="162"/>
      <c r="J66" s="163">
        <f>J222</f>
        <v>0</v>
      </c>
      <c r="K66" s="164"/>
    </row>
    <row r="67" spans="2:11" s="157" customFormat="1" ht="19.5" customHeight="1">
      <c r="B67" s="158"/>
      <c r="C67" s="159"/>
      <c r="D67" s="160" t="s">
        <v>113</v>
      </c>
      <c r="E67" s="161"/>
      <c r="F67" s="161"/>
      <c r="G67" s="161"/>
      <c r="H67" s="161"/>
      <c r="I67" s="162"/>
      <c r="J67" s="163">
        <f>J227</f>
        <v>0</v>
      </c>
      <c r="K67" s="164"/>
    </row>
    <row r="68" spans="2:11" s="157" customFormat="1" ht="19.5" customHeight="1">
      <c r="B68" s="158"/>
      <c r="C68" s="159"/>
      <c r="D68" s="160" t="s">
        <v>114</v>
      </c>
      <c r="E68" s="161"/>
      <c r="F68" s="161"/>
      <c r="G68" s="161"/>
      <c r="H68" s="161"/>
      <c r="I68" s="162"/>
      <c r="J68" s="163">
        <f>J230</f>
        <v>0</v>
      </c>
      <c r="K68" s="164"/>
    </row>
    <row r="69" spans="2:11" s="157" customFormat="1" ht="19.5" customHeight="1">
      <c r="B69" s="158"/>
      <c r="C69" s="159"/>
      <c r="D69" s="160" t="s">
        <v>115</v>
      </c>
      <c r="E69" s="161"/>
      <c r="F69" s="161"/>
      <c r="G69" s="161"/>
      <c r="H69" s="161"/>
      <c r="I69" s="162"/>
      <c r="J69" s="163">
        <f>J233</f>
        <v>0</v>
      </c>
      <c r="K69" s="164"/>
    </row>
    <row r="70" spans="2:11" s="27" customFormat="1" ht="21.75" customHeight="1">
      <c r="B70" s="28"/>
      <c r="C70" s="29"/>
      <c r="D70" s="29"/>
      <c r="E70" s="29"/>
      <c r="F70" s="29"/>
      <c r="G70" s="29"/>
      <c r="H70" s="29"/>
      <c r="I70" s="119"/>
      <c r="J70" s="29"/>
      <c r="K70" s="33"/>
    </row>
    <row r="71" spans="2:11" s="27" customFormat="1" ht="6.75" customHeight="1">
      <c r="B71" s="49"/>
      <c r="C71" s="50"/>
      <c r="D71" s="50"/>
      <c r="E71" s="50"/>
      <c r="F71" s="50"/>
      <c r="G71" s="50"/>
      <c r="H71" s="50"/>
      <c r="I71" s="139"/>
      <c r="J71" s="50"/>
      <c r="K71" s="51"/>
    </row>
    <row r="79" spans="2:12" s="27" customFormat="1" ht="6.75" customHeight="1">
      <c r="B79" s="52"/>
      <c r="C79" s="53"/>
      <c r="D79" s="53"/>
      <c r="E79" s="53"/>
      <c r="F79" s="53"/>
      <c r="G79" s="53"/>
      <c r="H79" s="53"/>
      <c r="I79" s="142"/>
      <c r="J79" s="53"/>
      <c r="K79" s="53"/>
      <c r="L79" s="54"/>
    </row>
    <row r="80" spans="2:12" s="27" customFormat="1" ht="36.75" customHeight="1">
      <c r="B80" s="28"/>
      <c r="C80" s="55" t="s">
        <v>116</v>
      </c>
      <c r="D80" s="56"/>
      <c r="E80" s="56"/>
      <c r="F80" s="56"/>
      <c r="G80" s="56"/>
      <c r="H80" s="56"/>
      <c r="I80" s="165"/>
      <c r="J80" s="56"/>
      <c r="K80" s="56"/>
      <c r="L80" s="54"/>
    </row>
    <row r="81" spans="2:12" s="27" customFormat="1" ht="6.75" customHeight="1">
      <c r="B81" s="28"/>
      <c r="C81" s="56"/>
      <c r="D81" s="56"/>
      <c r="E81" s="56"/>
      <c r="F81" s="56"/>
      <c r="G81" s="56"/>
      <c r="H81" s="56"/>
      <c r="I81" s="165"/>
      <c r="J81" s="56"/>
      <c r="K81" s="56"/>
      <c r="L81" s="54"/>
    </row>
    <row r="82" spans="2:12" s="27" customFormat="1" ht="14.25" customHeight="1">
      <c r="B82" s="28"/>
      <c r="C82" s="59" t="s">
        <v>16</v>
      </c>
      <c r="D82" s="56"/>
      <c r="E82" s="56"/>
      <c r="F82" s="56"/>
      <c r="G82" s="56"/>
      <c r="H82" s="56"/>
      <c r="I82" s="165"/>
      <c r="J82" s="56"/>
      <c r="K82" s="56"/>
      <c r="L82" s="54"/>
    </row>
    <row r="83" spans="2:12" s="27" customFormat="1" ht="22.5" customHeight="1">
      <c r="B83" s="28"/>
      <c r="C83" s="56"/>
      <c r="D83" s="56"/>
      <c r="E83" s="118" t="str">
        <f>E7</f>
        <v>Kamenná stezka, Cvilín</v>
      </c>
      <c r="F83" s="118"/>
      <c r="G83" s="118"/>
      <c r="H83" s="118"/>
      <c r="I83" s="165"/>
      <c r="J83" s="56"/>
      <c r="K83" s="56"/>
      <c r="L83" s="54"/>
    </row>
    <row r="84" spans="2:12" s="27" customFormat="1" ht="14.25" customHeight="1">
      <c r="B84" s="28"/>
      <c r="C84" s="59" t="s">
        <v>96</v>
      </c>
      <c r="D84" s="56"/>
      <c r="E84" s="56"/>
      <c r="F84" s="56"/>
      <c r="G84" s="56"/>
      <c r="H84" s="56"/>
      <c r="I84" s="165"/>
      <c r="J84" s="56"/>
      <c r="K84" s="56"/>
      <c r="L84" s="54"/>
    </row>
    <row r="85" spans="2:12" s="27" customFormat="1" ht="23.25" customHeight="1">
      <c r="B85" s="28"/>
      <c r="C85" s="56"/>
      <c r="D85" s="56"/>
      <c r="E85" s="66" t="str">
        <f>E9</f>
        <v>SO 101 - Kamenná stezka</v>
      </c>
      <c r="F85" s="66"/>
      <c r="G85" s="66"/>
      <c r="H85" s="66"/>
      <c r="I85" s="165"/>
      <c r="J85" s="56"/>
      <c r="K85" s="56"/>
      <c r="L85" s="54"/>
    </row>
    <row r="86" spans="2:12" s="27" customFormat="1" ht="6.75" customHeight="1">
      <c r="B86" s="28"/>
      <c r="C86" s="56"/>
      <c r="D86" s="56"/>
      <c r="E86" s="56"/>
      <c r="F86" s="56"/>
      <c r="G86" s="56"/>
      <c r="H86" s="56"/>
      <c r="I86" s="165"/>
      <c r="J86" s="56"/>
      <c r="K86" s="56"/>
      <c r="L86" s="54"/>
    </row>
    <row r="87" spans="2:12" s="27" customFormat="1" ht="18" customHeight="1">
      <c r="B87" s="28"/>
      <c r="C87" s="59" t="s">
        <v>22</v>
      </c>
      <c r="D87" s="56"/>
      <c r="E87" s="56"/>
      <c r="F87" s="166" t="str">
        <f>F12</f>
        <v> </v>
      </c>
      <c r="G87" s="56"/>
      <c r="H87" s="56"/>
      <c r="I87" s="167" t="s">
        <v>24</v>
      </c>
      <c r="J87" s="168" t="str">
        <f>IF(J12="","",J12)</f>
        <v>16.12.2016</v>
      </c>
      <c r="K87" s="56"/>
      <c r="L87" s="54"/>
    </row>
    <row r="88" spans="2:12" s="27" customFormat="1" ht="6.75" customHeight="1">
      <c r="B88" s="28"/>
      <c r="C88" s="56"/>
      <c r="D88" s="56"/>
      <c r="E88" s="56"/>
      <c r="F88" s="56"/>
      <c r="G88" s="56"/>
      <c r="H88" s="56"/>
      <c r="I88" s="165"/>
      <c r="J88" s="56"/>
      <c r="K88" s="56"/>
      <c r="L88" s="54"/>
    </row>
    <row r="89" spans="2:12" s="27" customFormat="1" ht="12.75">
      <c r="B89" s="28"/>
      <c r="C89" s="59" t="s">
        <v>28</v>
      </c>
      <c r="D89" s="56"/>
      <c r="E89" s="56"/>
      <c r="F89" s="166" t="str">
        <f>E15</f>
        <v> </v>
      </c>
      <c r="G89" s="56"/>
      <c r="H89" s="56"/>
      <c r="I89" s="167" t="s">
        <v>33</v>
      </c>
      <c r="J89" s="166" t="str">
        <f>E21</f>
        <v> </v>
      </c>
      <c r="K89" s="56"/>
      <c r="L89" s="54"/>
    </row>
    <row r="90" spans="2:12" s="27" customFormat="1" ht="14.25" customHeight="1">
      <c r="B90" s="28"/>
      <c r="C90" s="59" t="s">
        <v>31</v>
      </c>
      <c r="D90" s="56"/>
      <c r="E90" s="56"/>
      <c r="F90" s="166">
        <f>IF(E18="","",E18)</f>
      </c>
      <c r="G90" s="56"/>
      <c r="H90" s="56"/>
      <c r="I90" s="165"/>
      <c r="J90" s="56"/>
      <c r="K90" s="56"/>
      <c r="L90" s="54"/>
    </row>
    <row r="91" spans="2:12" s="27" customFormat="1" ht="9.75" customHeight="1">
      <c r="B91" s="28"/>
      <c r="C91" s="56"/>
      <c r="D91" s="56"/>
      <c r="E91" s="56"/>
      <c r="F91" s="56"/>
      <c r="G91" s="56"/>
      <c r="H91" s="56"/>
      <c r="I91" s="165"/>
      <c r="J91" s="56"/>
      <c r="K91" s="56"/>
      <c r="L91" s="54"/>
    </row>
    <row r="92" spans="2:20" s="169" customFormat="1" ht="29.25" customHeight="1">
      <c r="B92" s="170"/>
      <c r="C92" s="171" t="s">
        <v>117</v>
      </c>
      <c r="D92" s="172" t="s">
        <v>55</v>
      </c>
      <c r="E92" s="172" t="s">
        <v>51</v>
      </c>
      <c r="F92" s="172" t="s">
        <v>118</v>
      </c>
      <c r="G92" s="172" t="s">
        <v>119</v>
      </c>
      <c r="H92" s="172" t="s">
        <v>120</v>
      </c>
      <c r="I92" s="173" t="s">
        <v>121</v>
      </c>
      <c r="J92" s="172" t="s">
        <v>102</v>
      </c>
      <c r="K92" s="174" t="s">
        <v>122</v>
      </c>
      <c r="L92" s="175"/>
      <c r="M92" s="82" t="s">
        <v>123</v>
      </c>
      <c r="N92" s="83" t="s">
        <v>40</v>
      </c>
      <c r="O92" s="83" t="s">
        <v>124</v>
      </c>
      <c r="P92" s="83" t="s">
        <v>125</v>
      </c>
      <c r="Q92" s="83" t="s">
        <v>126</v>
      </c>
      <c r="R92" s="83" t="s">
        <v>127</v>
      </c>
      <c r="S92" s="83" t="s">
        <v>128</v>
      </c>
      <c r="T92" s="84" t="s">
        <v>129</v>
      </c>
    </row>
    <row r="93" spans="2:63" s="27" customFormat="1" ht="29.25" customHeight="1">
      <c r="B93" s="28"/>
      <c r="C93" s="88" t="s">
        <v>103</v>
      </c>
      <c r="D93" s="56"/>
      <c r="E93" s="56"/>
      <c r="F93" s="56"/>
      <c r="G93" s="56"/>
      <c r="H93" s="56"/>
      <c r="I93" s="165"/>
      <c r="J93" s="176">
        <f>BK93</f>
        <v>0</v>
      </c>
      <c r="K93" s="56"/>
      <c r="L93" s="54"/>
      <c r="M93" s="85"/>
      <c r="N93" s="86"/>
      <c r="O93" s="86"/>
      <c r="P93" s="177">
        <f>P94+P221</f>
        <v>0</v>
      </c>
      <c r="Q93" s="86"/>
      <c r="R93" s="177">
        <f>R94+R221</f>
        <v>261.45026</v>
      </c>
      <c r="S93" s="86"/>
      <c r="T93" s="178">
        <f>T94+T221</f>
        <v>397.87700000000007</v>
      </c>
      <c r="AT93" s="7" t="s">
        <v>69</v>
      </c>
      <c r="AU93" s="7" t="s">
        <v>104</v>
      </c>
      <c r="BK93" s="179">
        <f>BK94+BK221</f>
        <v>0</v>
      </c>
    </row>
    <row r="94" spans="2:63" s="180" customFormat="1" ht="37.5" customHeight="1">
      <c r="B94" s="181"/>
      <c r="C94" s="182"/>
      <c r="D94" s="183" t="s">
        <v>69</v>
      </c>
      <c r="E94" s="184" t="s">
        <v>130</v>
      </c>
      <c r="F94" s="184" t="s">
        <v>131</v>
      </c>
      <c r="G94" s="182"/>
      <c r="H94" s="182"/>
      <c r="I94" s="185"/>
      <c r="J94" s="186">
        <f>BK94</f>
        <v>0</v>
      </c>
      <c r="K94" s="182"/>
      <c r="L94" s="187"/>
      <c r="M94" s="188"/>
      <c r="N94" s="189"/>
      <c r="O94" s="189"/>
      <c r="P94" s="190">
        <f>P95+P141+P176+P198+P219</f>
        <v>0</v>
      </c>
      <c r="Q94" s="189"/>
      <c r="R94" s="190">
        <f>R95+R141+R176+R198+R219</f>
        <v>261.45026</v>
      </c>
      <c r="S94" s="189"/>
      <c r="T94" s="191">
        <f>T95+T141+T176+T198+T219</f>
        <v>397.87700000000007</v>
      </c>
      <c r="AR94" s="192" t="s">
        <v>21</v>
      </c>
      <c r="AT94" s="193" t="s">
        <v>69</v>
      </c>
      <c r="AU94" s="193" t="s">
        <v>70</v>
      </c>
      <c r="AY94" s="192" t="s">
        <v>132</v>
      </c>
      <c r="BK94" s="194">
        <f>BK95+BK141+BK176+BK198+BK219</f>
        <v>0</v>
      </c>
    </row>
    <row r="95" spans="2:63" s="180" customFormat="1" ht="19.5" customHeight="1">
      <c r="B95" s="181"/>
      <c r="C95" s="182"/>
      <c r="D95" s="195" t="s">
        <v>69</v>
      </c>
      <c r="E95" s="196" t="s">
        <v>21</v>
      </c>
      <c r="F95" s="196" t="s">
        <v>133</v>
      </c>
      <c r="G95" s="182"/>
      <c r="H95" s="182"/>
      <c r="I95" s="185"/>
      <c r="J95" s="197">
        <f>BK95</f>
        <v>0</v>
      </c>
      <c r="K95" s="182"/>
      <c r="L95" s="187"/>
      <c r="M95" s="188"/>
      <c r="N95" s="189"/>
      <c r="O95" s="189"/>
      <c r="P95" s="190">
        <f>SUM(P96:P140)</f>
        <v>0</v>
      </c>
      <c r="Q95" s="189"/>
      <c r="R95" s="190">
        <f>SUM(R96:R140)</f>
        <v>0</v>
      </c>
      <c r="S95" s="189"/>
      <c r="T95" s="191">
        <f>SUM(T96:T140)</f>
        <v>376.42400000000004</v>
      </c>
      <c r="AR95" s="192" t="s">
        <v>21</v>
      </c>
      <c r="AT95" s="193" t="s">
        <v>69</v>
      </c>
      <c r="AU95" s="193" t="s">
        <v>21</v>
      </c>
      <c r="AY95" s="192" t="s">
        <v>132</v>
      </c>
      <c r="BK95" s="194">
        <f>SUM(BK96:BK140)</f>
        <v>0</v>
      </c>
    </row>
    <row r="96" spans="2:65" s="27" customFormat="1" ht="57" customHeight="1">
      <c r="B96" s="28"/>
      <c r="C96" s="198" t="s">
        <v>134</v>
      </c>
      <c r="D96" s="198" t="s">
        <v>135</v>
      </c>
      <c r="E96" s="199" t="s">
        <v>136</v>
      </c>
      <c r="F96" s="200" t="s">
        <v>137</v>
      </c>
      <c r="G96" s="201" t="s">
        <v>81</v>
      </c>
      <c r="H96" s="202">
        <v>554</v>
      </c>
      <c r="I96" s="203"/>
      <c r="J96" s="204">
        <f>ROUND(I96*H96,2)</f>
        <v>0</v>
      </c>
      <c r="K96" s="200" t="s">
        <v>138</v>
      </c>
      <c r="L96" s="54"/>
      <c r="M96" s="205"/>
      <c r="N96" s="206" t="s">
        <v>41</v>
      </c>
      <c r="O96" s="29"/>
      <c r="P96" s="207">
        <f>O96*H96</f>
        <v>0</v>
      </c>
      <c r="Q96" s="207">
        <v>0</v>
      </c>
      <c r="R96" s="207">
        <f>Q96*H96</f>
        <v>0</v>
      </c>
      <c r="S96" s="207">
        <v>0.41700000000000004</v>
      </c>
      <c r="T96" s="208">
        <f>S96*H96</f>
        <v>231.01800000000003</v>
      </c>
      <c r="AR96" s="7" t="s">
        <v>139</v>
      </c>
      <c r="AT96" s="7" t="s">
        <v>135</v>
      </c>
      <c r="AU96" s="7" t="s">
        <v>78</v>
      </c>
      <c r="AY96" s="7" t="s">
        <v>132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7" t="s">
        <v>21</v>
      </c>
      <c r="BK96" s="209">
        <f>ROUND(I96*H96,2)</f>
        <v>0</v>
      </c>
      <c r="BL96" s="7" t="s">
        <v>139</v>
      </c>
      <c r="BM96" s="7" t="s">
        <v>140</v>
      </c>
    </row>
    <row r="97" spans="2:51" s="210" customFormat="1" ht="12.75">
      <c r="B97" s="211"/>
      <c r="C97" s="212"/>
      <c r="D97" s="213" t="s">
        <v>141</v>
      </c>
      <c r="E97" s="214"/>
      <c r="F97" s="215" t="s">
        <v>142</v>
      </c>
      <c r="G97" s="212"/>
      <c r="H97" s="216">
        <v>133</v>
      </c>
      <c r="I97" s="217"/>
      <c r="J97" s="212"/>
      <c r="K97" s="212"/>
      <c r="L97" s="218"/>
      <c r="M97" s="219"/>
      <c r="N97" s="220"/>
      <c r="O97" s="220"/>
      <c r="P97" s="220"/>
      <c r="Q97" s="220"/>
      <c r="R97" s="220"/>
      <c r="S97" s="220"/>
      <c r="T97" s="221"/>
      <c r="AT97" s="222" t="s">
        <v>141</v>
      </c>
      <c r="AU97" s="222" t="s">
        <v>78</v>
      </c>
      <c r="AV97" s="210" t="s">
        <v>78</v>
      </c>
      <c r="AW97" s="210" t="s">
        <v>34</v>
      </c>
      <c r="AX97" s="210" t="s">
        <v>70</v>
      </c>
      <c r="AY97" s="222" t="s">
        <v>132</v>
      </c>
    </row>
    <row r="98" spans="2:51" s="210" customFormat="1" ht="12.75">
      <c r="B98" s="211"/>
      <c r="C98" s="212"/>
      <c r="D98" s="213" t="s">
        <v>141</v>
      </c>
      <c r="E98" s="214"/>
      <c r="F98" s="215" t="s">
        <v>143</v>
      </c>
      <c r="G98" s="212"/>
      <c r="H98" s="216">
        <v>320</v>
      </c>
      <c r="I98" s="217"/>
      <c r="J98" s="212"/>
      <c r="K98" s="212"/>
      <c r="L98" s="218"/>
      <c r="M98" s="219"/>
      <c r="N98" s="220"/>
      <c r="O98" s="220"/>
      <c r="P98" s="220"/>
      <c r="Q98" s="220"/>
      <c r="R98" s="220"/>
      <c r="S98" s="220"/>
      <c r="T98" s="221"/>
      <c r="AT98" s="222" t="s">
        <v>141</v>
      </c>
      <c r="AU98" s="222" t="s">
        <v>78</v>
      </c>
      <c r="AV98" s="210" t="s">
        <v>78</v>
      </c>
      <c r="AW98" s="210" t="s">
        <v>34</v>
      </c>
      <c r="AX98" s="210" t="s">
        <v>70</v>
      </c>
      <c r="AY98" s="222" t="s">
        <v>132</v>
      </c>
    </row>
    <row r="99" spans="2:51" s="210" customFormat="1" ht="12.75">
      <c r="B99" s="211"/>
      <c r="C99" s="212"/>
      <c r="D99" s="213" t="s">
        <v>141</v>
      </c>
      <c r="E99" s="214"/>
      <c r="F99" s="215" t="s">
        <v>144</v>
      </c>
      <c r="G99" s="212"/>
      <c r="H99" s="216">
        <v>11</v>
      </c>
      <c r="I99" s="217"/>
      <c r="J99" s="212"/>
      <c r="K99" s="212"/>
      <c r="L99" s="218"/>
      <c r="M99" s="219"/>
      <c r="N99" s="220"/>
      <c r="O99" s="220"/>
      <c r="P99" s="220"/>
      <c r="Q99" s="220"/>
      <c r="R99" s="220"/>
      <c r="S99" s="220"/>
      <c r="T99" s="221"/>
      <c r="AT99" s="222" t="s">
        <v>141</v>
      </c>
      <c r="AU99" s="222" t="s">
        <v>78</v>
      </c>
      <c r="AV99" s="210" t="s">
        <v>78</v>
      </c>
      <c r="AW99" s="210" t="s">
        <v>34</v>
      </c>
      <c r="AX99" s="210" t="s">
        <v>70</v>
      </c>
      <c r="AY99" s="222" t="s">
        <v>132</v>
      </c>
    </row>
    <row r="100" spans="2:51" s="210" customFormat="1" ht="12.75">
      <c r="B100" s="211"/>
      <c r="C100" s="212"/>
      <c r="D100" s="213" t="s">
        <v>141</v>
      </c>
      <c r="E100" s="214"/>
      <c r="F100" s="215" t="s">
        <v>145</v>
      </c>
      <c r="G100" s="212"/>
      <c r="H100" s="216">
        <v>20</v>
      </c>
      <c r="I100" s="217"/>
      <c r="J100" s="212"/>
      <c r="K100" s="212"/>
      <c r="L100" s="218"/>
      <c r="M100" s="219"/>
      <c r="N100" s="220"/>
      <c r="O100" s="220"/>
      <c r="P100" s="220"/>
      <c r="Q100" s="220"/>
      <c r="R100" s="220"/>
      <c r="S100" s="220"/>
      <c r="T100" s="221"/>
      <c r="AT100" s="222" t="s">
        <v>141</v>
      </c>
      <c r="AU100" s="222" t="s">
        <v>78</v>
      </c>
      <c r="AV100" s="210" t="s">
        <v>78</v>
      </c>
      <c r="AW100" s="210" t="s">
        <v>34</v>
      </c>
      <c r="AX100" s="210" t="s">
        <v>70</v>
      </c>
      <c r="AY100" s="222" t="s">
        <v>132</v>
      </c>
    </row>
    <row r="101" spans="2:51" s="210" customFormat="1" ht="12.75">
      <c r="B101" s="211"/>
      <c r="C101" s="212"/>
      <c r="D101" s="213" t="s">
        <v>141</v>
      </c>
      <c r="E101" s="214"/>
      <c r="F101" s="215" t="s">
        <v>146</v>
      </c>
      <c r="G101" s="212"/>
      <c r="H101" s="216">
        <v>11</v>
      </c>
      <c r="I101" s="217"/>
      <c r="J101" s="212"/>
      <c r="K101" s="212"/>
      <c r="L101" s="218"/>
      <c r="M101" s="219"/>
      <c r="N101" s="220"/>
      <c r="O101" s="220"/>
      <c r="P101" s="220"/>
      <c r="Q101" s="220"/>
      <c r="R101" s="220"/>
      <c r="S101" s="220"/>
      <c r="T101" s="221"/>
      <c r="AT101" s="222" t="s">
        <v>141</v>
      </c>
      <c r="AU101" s="222" t="s">
        <v>78</v>
      </c>
      <c r="AV101" s="210" t="s">
        <v>78</v>
      </c>
      <c r="AW101" s="210" t="s">
        <v>34</v>
      </c>
      <c r="AX101" s="210" t="s">
        <v>70</v>
      </c>
      <c r="AY101" s="222" t="s">
        <v>132</v>
      </c>
    </row>
    <row r="102" spans="2:51" s="210" customFormat="1" ht="12.75">
      <c r="B102" s="211"/>
      <c r="C102" s="212"/>
      <c r="D102" s="213" t="s">
        <v>141</v>
      </c>
      <c r="E102" s="214"/>
      <c r="F102" s="215" t="s">
        <v>147</v>
      </c>
      <c r="G102" s="212"/>
      <c r="H102" s="216">
        <v>3</v>
      </c>
      <c r="I102" s="217"/>
      <c r="J102" s="212"/>
      <c r="K102" s="212"/>
      <c r="L102" s="218"/>
      <c r="M102" s="219"/>
      <c r="N102" s="220"/>
      <c r="O102" s="220"/>
      <c r="P102" s="220"/>
      <c r="Q102" s="220"/>
      <c r="R102" s="220"/>
      <c r="S102" s="220"/>
      <c r="T102" s="221"/>
      <c r="AT102" s="222" t="s">
        <v>141</v>
      </c>
      <c r="AU102" s="222" t="s">
        <v>78</v>
      </c>
      <c r="AV102" s="210" t="s">
        <v>78</v>
      </c>
      <c r="AW102" s="210" t="s">
        <v>34</v>
      </c>
      <c r="AX102" s="210" t="s">
        <v>70</v>
      </c>
      <c r="AY102" s="222" t="s">
        <v>132</v>
      </c>
    </row>
    <row r="103" spans="2:51" s="210" customFormat="1" ht="12.75">
      <c r="B103" s="211"/>
      <c r="C103" s="212"/>
      <c r="D103" s="213" t="s">
        <v>141</v>
      </c>
      <c r="E103" s="214"/>
      <c r="F103" s="215" t="s">
        <v>148</v>
      </c>
      <c r="G103" s="212"/>
      <c r="H103" s="216">
        <v>10</v>
      </c>
      <c r="I103" s="217"/>
      <c r="J103" s="212"/>
      <c r="K103" s="212"/>
      <c r="L103" s="218"/>
      <c r="M103" s="219"/>
      <c r="N103" s="220"/>
      <c r="O103" s="220"/>
      <c r="P103" s="220"/>
      <c r="Q103" s="220"/>
      <c r="R103" s="220"/>
      <c r="S103" s="220"/>
      <c r="T103" s="221"/>
      <c r="AT103" s="222" t="s">
        <v>141</v>
      </c>
      <c r="AU103" s="222" t="s">
        <v>78</v>
      </c>
      <c r="AV103" s="210" t="s">
        <v>78</v>
      </c>
      <c r="AW103" s="210" t="s">
        <v>34</v>
      </c>
      <c r="AX103" s="210" t="s">
        <v>70</v>
      </c>
      <c r="AY103" s="222" t="s">
        <v>132</v>
      </c>
    </row>
    <row r="104" spans="2:51" s="210" customFormat="1" ht="12.75">
      <c r="B104" s="211"/>
      <c r="C104" s="212"/>
      <c r="D104" s="213" t="s">
        <v>141</v>
      </c>
      <c r="E104" s="214"/>
      <c r="F104" s="215" t="s">
        <v>149</v>
      </c>
      <c r="G104" s="212"/>
      <c r="H104" s="216">
        <v>21</v>
      </c>
      <c r="I104" s="217"/>
      <c r="J104" s="212"/>
      <c r="K104" s="212"/>
      <c r="L104" s="218"/>
      <c r="M104" s="219"/>
      <c r="N104" s="220"/>
      <c r="O104" s="220"/>
      <c r="P104" s="220"/>
      <c r="Q104" s="220"/>
      <c r="R104" s="220"/>
      <c r="S104" s="220"/>
      <c r="T104" s="221"/>
      <c r="AT104" s="222" t="s">
        <v>141</v>
      </c>
      <c r="AU104" s="222" t="s">
        <v>78</v>
      </c>
      <c r="AV104" s="210" t="s">
        <v>78</v>
      </c>
      <c r="AW104" s="210" t="s">
        <v>34</v>
      </c>
      <c r="AX104" s="210" t="s">
        <v>70</v>
      </c>
      <c r="AY104" s="222" t="s">
        <v>132</v>
      </c>
    </row>
    <row r="105" spans="2:51" s="210" customFormat="1" ht="12.75">
      <c r="B105" s="211"/>
      <c r="C105" s="212"/>
      <c r="D105" s="213" t="s">
        <v>141</v>
      </c>
      <c r="E105" s="214"/>
      <c r="F105" s="215" t="s">
        <v>150</v>
      </c>
      <c r="G105" s="212"/>
      <c r="H105" s="216">
        <v>19</v>
      </c>
      <c r="I105" s="217"/>
      <c r="J105" s="212"/>
      <c r="K105" s="212"/>
      <c r="L105" s="218"/>
      <c r="M105" s="219"/>
      <c r="N105" s="220"/>
      <c r="O105" s="220"/>
      <c r="P105" s="220"/>
      <c r="Q105" s="220"/>
      <c r="R105" s="220"/>
      <c r="S105" s="220"/>
      <c r="T105" s="221"/>
      <c r="AT105" s="222" t="s">
        <v>141</v>
      </c>
      <c r="AU105" s="222" t="s">
        <v>78</v>
      </c>
      <c r="AV105" s="210" t="s">
        <v>78</v>
      </c>
      <c r="AW105" s="210" t="s">
        <v>34</v>
      </c>
      <c r="AX105" s="210" t="s">
        <v>70</v>
      </c>
      <c r="AY105" s="222" t="s">
        <v>132</v>
      </c>
    </row>
    <row r="106" spans="2:51" s="210" customFormat="1" ht="12.75">
      <c r="B106" s="211"/>
      <c r="C106" s="212"/>
      <c r="D106" s="213" t="s">
        <v>141</v>
      </c>
      <c r="E106" s="214"/>
      <c r="F106" s="215" t="s">
        <v>151</v>
      </c>
      <c r="G106" s="212"/>
      <c r="H106" s="216">
        <v>6</v>
      </c>
      <c r="I106" s="217"/>
      <c r="J106" s="212"/>
      <c r="K106" s="212"/>
      <c r="L106" s="218"/>
      <c r="M106" s="219"/>
      <c r="N106" s="220"/>
      <c r="O106" s="220"/>
      <c r="P106" s="220"/>
      <c r="Q106" s="220"/>
      <c r="R106" s="220"/>
      <c r="S106" s="220"/>
      <c r="T106" s="221"/>
      <c r="AT106" s="222" t="s">
        <v>141</v>
      </c>
      <c r="AU106" s="222" t="s">
        <v>78</v>
      </c>
      <c r="AV106" s="210" t="s">
        <v>78</v>
      </c>
      <c r="AW106" s="210" t="s">
        <v>34</v>
      </c>
      <c r="AX106" s="210" t="s">
        <v>70</v>
      </c>
      <c r="AY106" s="222" t="s">
        <v>132</v>
      </c>
    </row>
    <row r="107" spans="2:51" s="223" customFormat="1" ht="12.75">
      <c r="B107" s="224"/>
      <c r="C107" s="225"/>
      <c r="D107" s="226" t="s">
        <v>141</v>
      </c>
      <c r="E107" s="227"/>
      <c r="F107" s="228" t="s">
        <v>152</v>
      </c>
      <c r="G107" s="225"/>
      <c r="H107" s="229">
        <v>554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AT107" s="235" t="s">
        <v>141</v>
      </c>
      <c r="AU107" s="235" t="s">
        <v>78</v>
      </c>
      <c r="AV107" s="223" t="s">
        <v>139</v>
      </c>
      <c r="AW107" s="223" t="s">
        <v>34</v>
      </c>
      <c r="AX107" s="223" t="s">
        <v>21</v>
      </c>
      <c r="AY107" s="235" t="s">
        <v>132</v>
      </c>
    </row>
    <row r="108" spans="2:65" s="27" customFormat="1" ht="44.25" customHeight="1">
      <c r="B108" s="28"/>
      <c r="C108" s="198" t="s">
        <v>139</v>
      </c>
      <c r="D108" s="198" t="s">
        <v>135</v>
      </c>
      <c r="E108" s="199" t="s">
        <v>153</v>
      </c>
      <c r="F108" s="200" t="s">
        <v>154</v>
      </c>
      <c r="G108" s="201" t="s">
        <v>81</v>
      </c>
      <c r="H108" s="202">
        <v>127</v>
      </c>
      <c r="I108" s="203"/>
      <c r="J108" s="204">
        <f>ROUND(I108*H108,2)</f>
        <v>0</v>
      </c>
      <c r="K108" s="200" t="s">
        <v>138</v>
      </c>
      <c r="L108" s="54"/>
      <c r="M108" s="205"/>
      <c r="N108" s="206" t="s">
        <v>41</v>
      </c>
      <c r="O108" s="29"/>
      <c r="P108" s="207">
        <f>O108*H108</f>
        <v>0</v>
      </c>
      <c r="Q108" s="207">
        <v>0</v>
      </c>
      <c r="R108" s="207">
        <f>Q108*H108</f>
        <v>0</v>
      </c>
      <c r="S108" s="207">
        <v>0.098</v>
      </c>
      <c r="T108" s="208">
        <f>S108*H108</f>
        <v>12.446</v>
      </c>
      <c r="AR108" s="7" t="s">
        <v>139</v>
      </c>
      <c r="AT108" s="7" t="s">
        <v>135</v>
      </c>
      <c r="AU108" s="7" t="s">
        <v>78</v>
      </c>
      <c r="AY108" s="7" t="s">
        <v>132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7" t="s">
        <v>21</v>
      </c>
      <c r="BK108" s="209">
        <f>ROUND(I108*H108,2)</f>
        <v>0</v>
      </c>
      <c r="BL108" s="7" t="s">
        <v>139</v>
      </c>
      <c r="BM108" s="7" t="s">
        <v>155</v>
      </c>
    </row>
    <row r="109" spans="2:51" s="210" customFormat="1" ht="12.75">
      <c r="B109" s="211"/>
      <c r="C109" s="212"/>
      <c r="D109" s="226" t="s">
        <v>141</v>
      </c>
      <c r="E109" s="236"/>
      <c r="F109" s="237" t="s">
        <v>156</v>
      </c>
      <c r="G109" s="212"/>
      <c r="H109" s="238">
        <v>127</v>
      </c>
      <c r="I109" s="217"/>
      <c r="J109" s="212"/>
      <c r="K109" s="212"/>
      <c r="L109" s="218"/>
      <c r="M109" s="219"/>
      <c r="N109" s="220"/>
      <c r="O109" s="220"/>
      <c r="P109" s="220"/>
      <c r="Q109" s="220"/>
      <c r="R109" s="220"/>
      <c r="S109" s="220"/>
      <c r="T109" s="221"/>
      <c r="AT109" s="222" t="s">
        <v>141</v>
      </c>
      <c r="AU109" s="222" t="s">
        <v>78</v>
      </c>
      <c r="AV109" s="210" t="s">
        <v>78</v>
      </c>
      <c r="AW109" s="210" t="s">
        <v>34</v>
      </c>
      <c r="AX109" s="210" t="s">
        <v>21</v>
      </c>
      <c r="AY109" s="222" t="s">
        <v>132</v>
      </c>
    </row>
    <row r="110" spans="2:65" s="27" customFormat="1" ht="44.25" customHeight="1">
      <c r="B110" s="28"/>
      <c r="C110" s="198" t="s">
        <v>7</v>
      </c>
      <c r="D110" s="198" t="s">
        <v>135</v>
      </c>
      <c r="E110" s="199" t="s">
        <v>157</v>
      </c>
      <c r="F110" s="200" t="s">
        <v>158</v>
      </c>
      <c r="G110" s="201" t="s">
        <v>81</v>
      </c>
      <c r="H110" s="202">
        <v>554</v>
      </c>
      <c r="I110" s="203"/>
      <c r="J110" s="204">
        <f>ROUND(I110*H110,2)</f>
        <v>0</v>
      </c>
      <c r="K110" s="200" t="s">
        <v>138</v>
      </c>
      <c r="L110" s="54"/>
      <c r="M110" s="205"/>
      <c r="N110" s="206" t="s">
        <v>41</v>
      </c>
      <c r="O110" s="29"/>
      <c r="P110" s="207">
        <f>O110*H110</f>
        <v>0</v>
      </c>
      <c r="Q110" s="207">
        <v>0</v>
      </c>
      <c r="R110" s="207">
        <f>Q110*H110</f>
        <v>0</v>
      </c>
      <c r="S110" s="207">
        <v>0.24000000000000002</v>
      </c>
      <c r="T110" s="208">
        <f>S110*H110</f>
        <v>132.96</v>
      </c>
      <c r="AR110" s="7" t="s">
        <v>139</v>
      </c>
      <c r="AT110" s="7" t="s">
        <v>135</v>
      </c>
      <c r="AU110" s="7" t="s">
        <v>78</v>
      </c>
      <c r="AY110" s="7" t="s">
        <v>132</v>
      </c>
      <c r="BE110" s="209">
        <f>IF(N110="základní",J110,0)</f>
        <v>0</v>
      </c>
      <c r="BF110" s="209">
        <f>IF(N110="snížená",J110,0)</f>
        <v>0</v>
      </c>
      <c r="BG110" s="209">
        <f>IF(N110="zákl. přenesená",J110,0)</f>
        <v>0</v>
      </c>
      <c r="BH110" s="209">
        <f>IF(N110="sníž. přenesená",J110,0)</f>
        <v>0</v>
      </c>
      <c r="BI110" s="209">
        <f>IF(N110="nulová",J110,0)</f>
        <v>0</v>
      </c>
      <c r="BJ110" s="7" t="s">
        <v>21</v>
      </c>
      <c r="BK110" s="209">
        <f>ROUND(I110*H110,2)</f>
        <v>0</v>
      </c>
      <c r="BL110" s="7" t="s">
        <v>139</v>
      </c>
      <c r="BM110" s="7" t="s">
        <v>159</v>
      </c>
    </row>
    <row r="111" spans="2:51" s="239" customFormat="1" ht="12.75">
      <c r="B111" s="240"/>
      <c r="C111" s="241"/>
      <c r="D111" s="213" t="s">
        <v>141</v>
      </c>
      <c r="E111" s="242"/>
      <c r="F111" s="243" t="s">
        <v>160</v>
      </c>
      <c r="G111" s="241"/>
      <c r="H111" s="242"/>
      <c r="I111" s="244"/>
      <c r="J111" s="241"/>
      <c r="K111" s="241"/>
      <c r="L111" s="245"/>
      <c r="M111" s="246"/>
      <c r="N111" s="247"/>
      <c r="O111" s="247"/>
      <c r="P111" s="247"/>
      <c r="Q111" s="247"/>
      <c r="R111" s="247"/>
      <c r="S111" s="247"/>
      <c r="T111" s="248"/>
      <c r="AT111" s="249" t="s">
        <v>141</v>
      </c>
      <c r="AU111" s="249" t="s">
        <v>78</v>
      </c>
      <c r="AV111" s="239" t="s">
        <v>21</v>
      </c>
      <c r="AW111" s="239" t="s">
        <v>34</v>
      </c>
      <c r="AX111" s="239" t="s">
        <v>70</v>
      </c>
      <c r="AY111" s="249" t="s">
        <v>132</v>
      </c>
    </row>
    <row r="112" spans="2:51" s="210" customFormat="1" ht="12.75">
      <c r="B112" s="211"/>
      <c r="C112" s="212"/>
      <c r="D112" s="213" t="s">
        <v>141</v>
      </c>
      <c r="E112" s="214"/>
      <c r="F112" s="215" t="s">
        <v>142</v>
      </c>
      <c r="G112" s="212"/>
      <c r="H112" s="216">
        <v>133</v>
      </c>
      <c r="I112" s="217"/>
      <c r="J112" s="212"/>
      <c r="K112" s="212"/>
      <c r="L112" s="218"/>
      <c r="M112" s="219"/>
      <c r="N112" s="220"/>
      <c r="O112" s="220"/>
      <c r="P112" s="220"/>
      <c r="Q112" s="220"/>
      <c r="R112" s="220"/>
      <c r="S112" s="220"/>
      <c r="T112" s="221"/>
      <c r="AT112" s="222" t="s">
        <v>141</v>
      </c>
      <c r="AU112" s="222" t="s">
        <v>78</v>
      </c>
      <c r="AV112" s="210" t="s">
        <v>78</v>
      </c>
      <c r="AW112" s="210" t="s">
        <v>34</v>
      </c>
      <c r="AX112" s="210" t="s">
        <v>70</v>
      </c>
      <c r="AY112" s="222" t="s">
        <v>132</v>
      </c>
    </row>
    <row r="113" spans="2:51" s="210" customFormat="1" ht="12.75">
      <c r="B113" s="211"/>
      <c r="C113" s="212"/>
      <c r="D113" s="213" t="s">
        <v>141</v>
      </c>
      <c r="E113" s="214"/>
      <c r="F113" s="215" t="s">
        <v>143</v>
      </c>
      <c r="G113" s="212"/>
      <c r="H113" s="216">
        <v>320</v>
      </c>
      <c r="I113" s="217"/>
      <c r="J113" s="212"/>
      <c r="K113" s="212"/>
      <c r="L113" s="218"/>
      <c r="M113" s="219"/>
      <c r="N113" s="220"/>
      <c r="O113" s="220"/>
      <c r="P113" s="220"/>
      <c r="Q113" s="220"/>
      <c r="R113" s="220"/>
      <c r="S113" s="220"/>
      <c r="T113" s="221"/>
      <c r="AT113" s="222" t="s">
        <v>141</v>
      </c>
      <c r="AU113" s="222" t="s">
        <v>78</v>
      </c>
      <c r="AV113" s="210" t="s">
        <v>78</v>
      </c>
      <c r="AW113" s="210" t="s">
        <v>34</v>
      </c>
      <c r="AX113" s="210" t="s">
        <v>70</v>
      </c>
      <c r="AY113" s="222" t="s">
        <v>132</v>
      </c>
    </row>
    <row r="114" spans="2:51" s="210" customFormat="1" ht="12.75">
      <c r="B114" s="211"/>
      <c r="C114" s="212"/>
      <c r="D114" s="213" t="s">
        <v>141</v>
      </c>
      <c r="E114" s="214"/>
      <c r="F114" s="215" t="s">
        <v>144</v>
      </c>
      <c r="G114" s="212"/>
      <c r="H114" s="216">
        <v>11</v>
      </c>
      <c r="I114" s="217"/>
      <c r="J114" s="212"/>
      <c r="K114" s="212"/>
      <c r="L114" s="218"/>
      <c r="M114" s="219"/>
      <c r="N114" s="220"/>
      <c r="O114" s="220"/>
      <c r="P114" s="220"/>
      <c r="Q114" s="220"/>
      <c r="R114" s="220"/>
      <c r="S114" s="220"/>
      <c r="T114" s="221"/>
      <c r="AT114" s="222" t="s">
        <v>141</v>
      </c>
      <c r="AU114" s="222" t="s">
        <v>78</v>
      </c>
      <c r="AV114" s="210" t="s">
        <v>78</v>
      </c>
      <c r="AW114" s="210" t="s">
        <v>34</v>
      </c>
      <c r="AX114" s="210" t="s">
        <v>70</v>
      </c>
      <c r="AY114" s="222" t="s">
        <v>132</v>
      </c>
    </row>
    <row r="115" spans="2:51" s="210" customFormat="1" ht="12.75">
      <c r="B115" s="211"/>
      <c r="C115" s="212"/>
      <c r="D115" s="213" t="s">
        <v>141</v>
      </c>
      <c r="E115" s="214"/>
      <c r="F115" s="215" t="s">
        <v>145</v>
      </c>
      <c r="G115" s="212"/>
      <c r="H115" s="216">
        <v>20</v>
      </c>
      <c r="I115" s="217"/>
      <c r="J115" s="212"/>
      <c r="K115" s="212"/>
      <c r="L115" s="218"/>
      <c r="M115" s="219"/>
      <c r="N115" s="220"/>
      <c r="O115" s="220"/>
      <c r="P115" s="220"/>
      <c r="Q115" s="220"/>
      <c r="R115" s="220"/>
      <c r="S115" s="220"/>
      <c r="T115" s="221"/>
      <c r="AT115" s="222" t="s">
        <v>141</v>
      </c>
      <c r="AU115" s="222" t="s">
        <v>78</v>
      </c>
      <c r="AV115" s="210" t="s">
        <v>78</v>
      </c>
      <c r="AW115" s="210" t="s">
        <v>34</v>
      </c>
      <c r="AX115" s="210" t="s">
        <v>70</v>
      </c>
      <c r="AY115" s="222" t="s">
        <v>132</v>
      </c>
    </row>
    <row r="116" spans="2:51" s="210" customFormat="1" ht="12.75">
      <c r="B116" s="211"/>
      <c r="C116" s="212"/>
      <c r="D116" s="213" t="s">
        <v>141</v>
      </c>
      <c r="E116" s="214"/>
      <c r="F116" s="215" t="s">
        <v>146</v>
      </c>
      <c r="G116" s="212"/>
      <c r="H116" s="216">
        <v>11</v>
      </c>
      <c r="I116" s="217"/>
      <c r="J116" s="212"/>
      <c r="K116" s="212"/>
      <c r="L116" s="218"/>
      <c r="M116" s="219"/>
      <c r="N116" s="220"/>
      <c r="O116" s="220"/>
      <c r="P116" s="220"/>
      <c r="Q116" s="220"/>
      <c r="R116" s="220"/>
      <c r="S116" s="220"/>
      <c r="T116" s="221"/>
      <c r="AT116" s="222" t="s">
        <v>141</v>
      </c>
      <c r="AU116" s="222" t="s">
        <v>78</v>
      </c>
      <c r="AV116" s="210" t="s">
        <v>78</v>
      </c>
      <c r="AW116" s="210" t="s">
        <v>34</v>
      </c>
      <c r="AX116" s="210" t="s">
        <v>70</v>
      </c>
      <c r="AY116" s="222" t="s">
        <v>132</v>
      </c>
    </row>
    <row r="117" spans="2:51" s="210" customFormat="1" ht="12.75">
      <c r="B117" s="211"/>
      <c r="C117" s="212"/>
      <c r="D117" s="213" t="s">
        <v>141</v>
      </c>
      <c r="E117" s="214"/>
      <c r="F117" s="215" t="s">
        <v>147</v>
      </c>
      <c r="G117" s="212"/>
      <c r="H117" s="216">
        <v>3</v>
      </c>
      <c r="I117" s="217"/>
      <c r="J117" s="212"/>
      <c r="K117" s="212"/>
      <c r="L117" s="218"/>
      <c r="M117" s="219"/>
      <c r="N117" s="220"/>
      <c r="O117" s="220"/>
      <c r="P117" s="220"/>
      <c r="Q117" s="220"/>
      <c r="R117" s="220"/>
      <c r="S117" s="220"/>
      <c r="T117" s="221"/>
      <c r="AT117" s="222" t="s">
        <v>141</v>
      </c>
      <c r="AU117" s="222" t="s">
        <v>78</v>
      </c>
      <c r="AV117" s="210" t="s">
        <v>78</v>
      </c>
      <c r="AW117" s="210" t="s">
        <v>34</v>
      </c>
      <c r="AX117" s="210" t="s">
        <v>70</v>
      </c>
      <c r="AY117" s="222" t="s">
        <v>132</v>
      </c>
    </row>
    <row r="118" spans="2:51" s="210" customFormat="1" ht="12.75">
      <c r="B118" s="211"/>
      <c r="C118" s="212"/>
      <c r="D118" s="213" t="s">
        <v>141</v>
      </c>
      <c r="E118" s="214"/>
      <c r="F118" s="215" t="s">
        <v>148</v>
      </c>
      <c r="G118" s="212"/>
      <c r="H118" s="216">
        <v>10</v>
      </c>
      <c r="I118" s="217"/>
      <c r="J118" s="212"/>
      <c r="K118" s="212"/>
      <c r="L118" s="218"/>
      <c r="M118" s="219"/>
      <c r="N118" s="220"/>
      <c r="O118" s="220"/>
      <c r="P118" s="220"/>
      <c r="Q118" s="220"/>
      <c r="R118" s="220"/>
      <c r="S118" s="220"/>
      <c r="T118" s="221"/>
      <c r="AT118" s="222" t="s">
        <v>141</v>
      </c>
      <c r="AU118" s="222" t="s">
        <v>78</v>
      </c>
      <c r="AV118" s="210" t="s">
        <v>78</v>
      </c>
      <c r="AW118" s="210" t="s">
        <v>34</v>
      </c>
      <c r="AX118" s="210" t="s">
        <v>70</v>
      </c>
      <c r="AY118" s="222" t="s">
        <v>132</v>
      </c>
    </row>
    <row r="119" spans="2:51" s="210" customFormat="1" ht="12.75">
      <c r="B119" s="211"/>
      <c r="C119" s="212"/>
      <c r="D119" s="213" t="s">
        <v>141</v>
      </c>
      <c r="E119" s="214"/>
      <c r="F119" s="215" t="s">
        <v>149</v>
      </c>
      <c r="G119" s="212"/>
      <c r="H119" s="216">
        <v>21</v>
      </c>
      <c r="I119" s="217"/>
      <c r="J119" s="212"/>
      <c r="K119" s="212"/>
      <c r="L119" s="218"/>
      <c r="M119" s="219"/>
      <c r="N119" s="220"/>
      <c r="O119" s="220"/>
      <c r="P119" s="220"/>
      <c r="Q119" s="220"/>
      <c r="R119" s="220"/>
      <c r="S119" s="220"/>
      <c r="T119" s="221"/>
      <c r="AT119" s="222" t="s">
        <v>141</v>
      </c>
      <c r="AU119" s="222" t="s">
        <v>78</v>
      </c>
      <c r="AV119" s="210" t="s">
        <v>78</v>
      </c>
      <c r="AW119" s="210" t="s">
        <v>34</v>
      </c>
      <c r="AX119" s="210" t="s">
        <v>70</v>
      </c>
      <c r="AY119" s="222" t="s">
        <v>132</v>
      </c>
    </row>
    <row r="120" spans="2:51" s="210" customFormat="1" ht="12.75">
      <c r="B120" s="211"/>
      <c r="C120" s="212"/>
      <c r="D120" s="213" t="s">
        <v>141</v>
      </c>
      <c r="E120" s="214"/>
      <c r="F120" s="215" t="s">
        <v>150</v>
      </c>
      <c r="G120" s="212"/>
      <c r="H120" s="216">
        <v>19</v>
      </c>
      <c r="I120" s="217"/>
      <c r="J120" s="212"/>
      <c r="K120" s="212"/>
      <c r="L120" s="218"/>
      <c r="M120" s="219"/>
      <c r="N120" s="220"/>
      <c r="O120" s="220"/>
      <c r="P120" s="220"/>
      <c r="Q120" s="220"/>
      <c r="R120" s="220"/>
      <c r="S120" s="220"/>
      <c r="T120" s="221"/>
      <c r="AT120" s="222" t="s">
        <v>141</v>
      </c>
      <c r="AU120" s="222" t="s">
        <v>78</v>
      </c>
      <c r="AV120" s="210" t="s">
        <v>78</v>
      </c>
      <c r="AW120" s="210" t="s">
        <v>34</v>
      </c>
      <c r="AX120" s="210" t="s">
        <v>70</v>
      </c>
      <c r="AY120" s="222" t="s">
        <v>132</v>
      </c>
    </row>
    <row r="121" spans="2:51" s="210" customFormat="1" ht="12.75">
      <c r="B121" s="211"/>
      <c r="C121" s="212"/>
      <c r="D121" s="213" t="s">
        <v>141</v>
      </c>
      <c r="E121" s="214"/>
      <c r="F121" s="215" t="s">
        <v>151</v>
      </c>
      <c r="G121" s="212"/>
      <c r="H121" s="216">
        <v>6</v>
      </c>
      <c r="I121" s="217"/>
      <c r="J121" s="212"/>
      <c r="K121" s="212"/>
      <c r="L121" s="218"/>
      <c r="M121" s="219"/>
      <c r="N121" s="220"/>
      <c r="O121" s="220"/>
      <c r="P121" s="220"/>
      <c r="Q121" s="220"/>
      <c r="R121" s="220"/>
      <c r="S121" s="220"/>
      <c r="T121" s="221"/>
      <c r="AT121" s="222" t="s">
        <v>141</v>
      </c>
      <c r="AU121" s="222" t="s">
        <v>78</v>
      </c>
      <c r="AV121" s="210" t="s">
        <v>78</v>
      </c>
      <c r="AW121" s="210" t="s">
        <v>34</v>
      </c>
      <c r="AX121" s="210" t="s">
        <v>70</v>
      </c>
      <c r="AY121" s="222" t="s">
        <v>132</v>
      </c>
    </row>
    <row r="122" spans="2:51" s="223" customFormat="1" ht="12.75">
      <c r="B122" s="224"/>
      <c r="C122" s="225"/>
      <c r="D122" s="226" t="s">
        <v>141</v>
      </c>
      <c r="E122" s="227"/>
      <c r="F122" s="228" t="s">
        <v>152</v>
      </c>
      <c r="G122" s="225"/>
      <c r="H122" s="229">
        <v>554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AT122" s="235" t="s">
        <v>141</v>
      </c>
      <c r="AU122" s="235" t="s">
        <v>78</v>
      </c>
      <c r="AV122" s="223" t="s">
        <v>139</v>
      </c>
      <c r="AW122" s="223" t="s">
        <v>34</v>
      </c>
      <c r="AX122" s="223" t="s">
        <v>21</v>
      </c>
      <c r="AY122" s="235" t="s">
        <v>132</v>
      </c>
    </row>
    <row r="123" spans="2:65" s="27" customFormat="1" ht="31.5" customHeight="1">
      <c r="B123" s="28"/>
      <c r="C123" s="198" t="s">
        <v>21</v>
      </c>
      <c r="D123" s="198" t="s">
        <v>135</v>
      </c>
      <c r="E123" s="199" t="s">
        <v>161</v>
      </c>
      <c r="F123" s="200" t="s">
        <v>162</v>
      </c>
      <c r="G123" s="201" t="s">
        <v>92</v>
      </c>
      <c r="H123" s="202">
        <v>2.7</v>
      </c>
      <c r="I123" s="203"/>
      <c r="J123" s="204">
        <f>ROUND(I123*H123,2)</f>
        <v>0</v>
      </c>
      <c r="K123" s="200" t="s">
        <v>138</v>
      </c>
      <c r="L123" s="54"/>
      <c r="M123" s="205"/>
      <c r="N123" s="206" t="s">
        <v>41</v>
      </c>
      <c r="O123" s="29"/>
      <c r="P123" s="207">
        <f>O123*H123</f>
        <v>0</v>
      </c>
      <c r="Q123" s="207">
        <v>0</v>
      </c>
      <c r="R123" s="207">
        <f>Q123*H123</f>
        <v>0</v>
      </c>
      <c r="S123" s="207">
        <v>0</v>
      </c>
      <c r="T123" s="208">
        <f>S123*H123</f>
        <v>0</v>
      </c>
      <c r="AR123" s="7" t="s">
        <v>139</v>
      </c>
      <c r="AT123" s="7" t="s">
        <v>135</v>
      </c>
      <c r="AU123" s="7" t="s">
        <v>78</v>
      </c>
      <c r="AY123" s="7" t="s">
        <v>132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7" t="s">
        <v>21</v>
      </c>
      <c r="BK123" s="209">
        <f>ROUND(I123*H123,2)</f>
        <v>0</v>
      </c>
      <c r="BL123" s="7" t="s">
        <v>139</v>
      </c>
      <c r="BM123" s="7" t="s">
        <v>163</v>
      </c>
    </row>
    <row r="124" spans="2:51" s="210" customFormat="1" ht="12.75">
      <c r="B124" s="211"/>
      <c r="C124" s="212"/>
      <c r="D124" s="226" t="s">
        <v>141</v>
      </c>
      <c r="E124" s="236" t="s">
        <v>91</v>
      </c>
      <c r="F124" s="237" t="s">
        <v>164</v>
      </c>
      <c r="G124" s="212"/>
      <c r="H124" s="238">
        <v>2.7</v>
      </c>
      <c r="I124" s="217"/>
      <c r="J124" s="212"/>
      <c r="K124" s="212"/>
      <c r="L124" s="218"/>
      <c r="M124" s="219"/>
      <c r="N124" s="220"/>
      <c r="O124" s="220"/>
      <c r="P124" s="220"/>
      <c r="Q124" s="220"/>
      <c r="R124" s="220"/>
      <c r="S124" s="220"/>
      <c r="T124" s="221"/>
      <c r="AT124" s="222" t="s">
        <v>141</v>
      </c>
      <c r="AU124" s="222" t="s">
        <v>78</v>
      </c>
      <c r="AV124" s="210" t="s">
        <v>78</v>
      </c>
      <c r="AW124" s="210" t="s">
        <v>34</v>
      </c>
      <c r="AX124" s="210" t="s">
        <v>21</v>
      </c>
      <c r="AY124" s="222" t="s">
        <v>132</v>
      </c>
    </row>
    <row r="125" spans="2:65" s="27" customFormat="1" ht="44.25" customHeight="1">
      <c r="B125" s="28"/>
      <c r="C125" s="198" t="s">
        <v>90</v>
      </c>
      <c r="D125" s="198" t="s">
        <v>135</v>
      </c>
      <c r="E125" s="199" t="s">
        <v>165</v>
      </c>
      <c r="F125" s="200" t="s">
        <v>166</v>
      </c>
      <c r="G125" s="201" t="s">
        <v>92</v>
      </c>
      <c r="H125" s="202">
        <v>30.4</v>
      </c>
      <c r="I125" s="203"/>
      <c r="J125" s="204">
        <f>ROUND(I125*H125,2)</f>
        <v>0</v>
      </c>
      <c r="K125" s="200" t="s">
        <v>138</v>
      </c>
      <c r="L125" s="54"/>
      <c r="M125" s="205"/>
      <c r="N125" s="206" t="s">
        <v>41</v>
      </c>
      <c r="O125" s="29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AR125" s="7" t="s">
        <v>139</v>
      </c>
      <c r="AT125" s="7" t="s">
        <v>135</v>
      </c>
      <c r="AU125" s="7" t="s">
        <v>78</v>
      </c>
      <c r="AY125" s="7" t="s">
        <v>132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7" t="s">
        <v>21</v>
      </c>
      <c r="BK125" s="209">
        <f>ROUND(I125*H125,2)</f>
        <v>0</v>
      </c>
      <c r="BL125" s="7" t="s">
        <v>139</v>
      </c>
      <c r="BM125" s="7" t="s">
        <v>167</v>
      </c>
    </row>
    <row r="126" spans="2:51" s="210" customFormat="1" ht="12.75">
      <c r="B126" s="211"/>
      <c r="C126" s="212"/>
      <c r="D126" s="226" t="s">
        <v>141</v>
      </c>
      <c r="E126" s="236"/>
      <c r="F126" s="237" t="s">
        <v>168</v>
      </c>
      <c r="G126" s="212"/>
      <c r="H126" s="238">
        <v>30.4</v>
      </c>
      <c r="I126" s="217"/>
      <c r="J126" s="212"/>
      <c r="K126" s="212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141</v>
      </c>
      <c r="AU126" s="222" t="s">
        <v>78</v>
      </c>
      <c r="AV126" s="210" t="s">
        <v>78</v>
      </c>
      <c r="AW126" s="210" t="s">
        <v>34</v>
      </c>
      <c r="AX126" s="210" t="s">
        <v>21</v>
      </c>
      <c r="AY126" s="222" t="s">
        <v>132</v>
      </c>
    </row>
    <row r="127" spans="2:65" s="27" customFormat="1" ht="31.5" customHeight="1">
      <c r="B127" s="28"/>
      <c r="C127" s="198" t="s">
        <v>169</v>
      </c>
      <c r="D127" s="198" t="s">
        <v>135</v>
      </c>
      <c r="E127" s="199" t="s">
        <v>170</v>
      </c>
      <c r="F127" s="200" t="s">
        <v>171</v>
      </c>
      <c r="G127" s="201" t="s">
        <v>92</v>
      </c>
      <c r="H127" s="202">
        <v>30.4</v>
      </c>
      <c r="I127" s="203"/>
      <c r="J127" s="204">
        <f>ROUND(I127*H127,2)</f>
        <v>0</v>
      </c>
      <c r="K127" s="200" t="s">
        <v>138</v>
      </c>
      <c r="L127" s="54"/>
      <c r="M127" s="205"/>
      <c r="N127" s="206" t="s">
        <v>41</v>
      </c>
      <c r="O127" s="29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AR127" s="7" t="s">
        <v>139</v>
      </c>
      <c r="AT127" s="7" t="s">
        <v>135</v>
      </c>
      <c r="AU127" s="7" t="s">
        <v>78</v>
      </c>
      <c r="AY127" s="7" t="s">
        <v>132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7" t="s">
        <v>21</v>
      </c>
      <c r="BK127" s="209">
        <f>ROUND(I127*H127,2)</f>
        <v>0</v>
      </c>
      <c r="BL127" s="7" t="s">
        <v>139</v>
      </c>
      <c r="BM127" s="7" t="s">
        <v>172</v>
      </c>
    </row>
    <row r="128" spans="2:51" s="210" customFormat="1" ht="12.75">
      <c r="B128" s="211"/>
      <c r="C128" s="212"/>
      <c r="D128" s="213" t="s">
        <v>141</v>
      </c>
      <c r="E128" s="214"/>
      <c r="F128" s="215" t="s">
        <v>173</v>
      </c>
      <c r="G128" s="212"/>
      <c r="H128" s="216">
        <v>22.2</v>
      </c>
      <c r="I128" s="217"/>
      <c r="J128" s="212"/>
      <c r="K128" s="212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141</v>
      </c>
      <c r="AU128" s="222" t="s">
        <v>78</v>
      </c>
      <c r="AV128" s="210" t="s">
        <v>78</v>
      </c>
      <c r="AW128" s="210" t="s">
        <v>34</v>
      </c>
      <c r="AX128" s="210" t="s">
        <v>70</v>
      </c>
      <c r="AY128" s="222" t="s">
        <v>132</v>
      </c>
    </row>
    <row r="129" spans="2:51" s="210" customFormat="1" ht="12.75">
      <c r="B129" s="211"/>
      <c r="C129" s="212"/>
      <c r="D129" s="213" t="s">
        <v>141</v>
      </c>
      <c r="E129" s="214"/>
      <c r="F129" s="215" t="s">
        <v>174</v>
      </c>
      <c r="G129" s="212"/>
      <c r="H129" s="216">
        <v>3.45</v>
      </c>
      <c r="I129" s="217"/>
      <c r="J129" s="212"/>
      <c r="K129" s="212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141</v>
      </c>
      <c r="AU129" s="222" t="s">
        <v>78</v>
      </c>
      <c r="AV129" s="210" t="s">
        <v>78</v>
      </c>
      <c r="AW129" s="210" t="s">
        <v>34</v>
      </c>
      <c r="AX129" s="210" t="s">
        <v>70</v>
      </c>
      <c r="AY129" s="222" t="s">
        <v>132</v>
      </c>
    </row>
    <row r="130" spans="2:51" s="210" customFormat="1" ht="12.75">
      <c r="B130" s="211"/>
      <c r="C130" s="212"/>
      <c r="D130" s="213" t="s">
        <v>141</v>
      </c>
      <c r="E130" s="214"/>
      <c r="F130" s="215" t="s">
        <v>175</v>
      </c>
      <c r="G130" s="212"/>
      <c r="H130" s="216">
        <v>2.05</v>
      </c>
      <c r="I130" s="217"/>
      <c r="J130" s="212"/>
      <c r="K130" s="212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141</v>
      </c>
      <c r="AU130" s="222" t="s">
        <v>78</v>
      </c>
      <c r="AV130" s="210" t="s">
        <v>78</v>
      </c>
      <c r="AW130" s="210" t="s">
        <v>34</v>
      </c>
      <c r="AX130" s="210" t="s">
        <v>70</v>
      </c>
      <c r="AY130" s="222" t="s">
        <v>132</v>
      </c>
    </row>
    <row r="131" spans="2:51" s="210" customFormat="1" ht="12.75">
      <c r="B131" s="211"/>
      <c r="C131" s="212"/>
      <c r="D131" s="213" t="s">
        <v>141</v>
      </c>
      <c r="E131" s="214"/>
      <c r="F131" s="215" t="s">
        <v>91</v>
      </c>
      <c r="G131" s="212"/>
      <c r="H131" s="216">
        <v>2.7</v>
      </c>
      <c r="I131" s="217"/>
      <c r="J131" s="212"/>
      <c r="K131" s="212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141</v>
      </c>
      <c r="AU131" s="222" t="s">
        <v>78</v>
      </c>
      <c r="AV131" s="210" t="s">
        <v>78</v>
      </c>
      <c r="AW131" s="210" t="s">
        <v>34</v>
      </c>
      <c r="AX131" s="210" t="s">
        <v>70</v>
      </c>
      <c r="AY131" s="222" t="s">
        <v>132</v>
      </c>
    </row>
    <row r="132" spans="2:51" s="223" customFormat="1" ht="12.75">
      <c r="B132" s="224"/>
      <c r="C132" s="225"/>
      <c r="D132" s="226" t="s">
        <v>141</v>
      </c>
      <c r="E132" s="227" t="s">
        <v>94</v>
      </c>
      <c r="F132" s="228" t="s">
        <v>152</v>
      </c>
      <c r="G132" s="225"/>
      <c r="H132" s="229">
        <v>30.4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141</v>
      </c>
      <c r="AU132" s="235" t="s">
        <v>78</v>
      </c>
      <c r="AV132" s="223" t="s">
        <v>139</v>
      </c>
      <c r="AW132" s="223" t="s">
        <v>34</v>
      </c>
      <c r="AX132" s="223" t="s">
        <v>21</v>
      </c>
      <c r="AY132" s="235" t="s">
        <v>132</v>
      </c>
    </row>
    <row r="133" spans="2:65" s="27" customFormat="1" ht="22.5" customHeight="1">
      <c r="B133" s="28"/>
      <c r="C133" s="198" t="s">
        <v>176</v>
      </c>
      <c r="D133" s="198" t="s">
        <v>135</v>
      </c>
      <c r="E133" s="199" t="s">
        <v>177</v>
      </c>
      <c r="F133" s="200" t="s">
        <v>178</v>
      </c>
      <c r="G133" s="201" t="s">
        <v>92</v>
      </c>
      <c r="H133" s="202">
        <v>30.4</v>
      </c>
      <c r="I133" s="203"/>
      <c r="J133" s="204">
        <f>ROUND(I133*H133,2)</f>
        <v>0</v>
      </c>
      <c r="K133" s="200" t="s">
        <v>138</v>
      </c>
      <c r="L133" s="54"/>
      <c r="M133" s="205"/>
      <c r="N133" s="206" t="s">
        <v>41</v>
      </c>
      <c r="O133" s="29"/>
      <c r="P133" s="207">
        <f>O133*H133</f>
        <v>0</v>
      </c>
      <c r="Q133" s="207">
        <v>0</v>
      </c>
      <c r="R133" s="207">
        <f>Q133*H133</f>
        <v>0</v>
      </c>
      <c r="S133" s="207">
        <v>0</v>
      </c>
      <c r="T133" s="208">
        <f>S133*H133</f>
        <v>0</v>
      </c>
      <c r="AR133" s="7" t="s">
        <v>139</v>
      </c>
      <c r="AT133" s="7" t="s">
        <v>135</v>
      </c>
      <c r="AU133" s="7" t="s">
        <v>78</v>
      </c>
      <c r="AY133" s="7" t="s">
        <v>132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7" t="s">
        <v>21</v>
      </c>
      <c r="BK133" s="209">
        <f>ROUND(I133*H133,2)</f>
        <v>0</v>
      </c>
      <c r="BL133" s="7" t="s">
        <v>139</v>
      </c>
      <c r="BM133" s="7" t="s">
        <v>179</v>
      </c>
    </row>
    <row r="134" spans="2:51" s="210" customFormat="1" ht="12.75">
      <c r="B134" s="211"/>
      <c r="C134" s="212"/>
      <c r="D134" s="226" t="s">
        <v>141</v>
      </c>
      <c r="E134" s="236"/>
      <c r="F134" s="237" t="s">
        <v>94</v>
      </c>
      <c r="G134" s="212"/>
      <c r="H134" s="238">
        <v>30.4</v>
      </c>
      <c r="I134" s="217"/>
      <c r="J134" s="212"/>
      <c r="K134" s="212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141</v>
      </c>
      <c r="AU134" s="222" t="s">
        <v>78</v>
      </c>
      <c r="AV134" s="210" t="s">
        <v>78</v>
      </c>
      <c r="AW134" s="210" t="s">
        <v>34</v>
      </c>
      <c r="AX134" s="210" t="s">
        <v>21</v>
      </c>
      <c r="AY134" s="222" t="s">
        <v>132</v>
      </c>
    </row>
    <row r="135" spans="2:65" s="27" customFormat="1" ht="22.5" customHeight="1">
      <c r="B135" s="28"/>
      <c r="C135" s="198" t="s">
        <v>180</v>
      </c>
      <c r="D135" s="198" t="s">
        <v>135</v>
      </c>
      <c r="E135" s="199" t="s">
        <v>181</v>
      </c>
      <c r="F135" s="200" t="s">
        <v>182</v>
      </c>
      <c r="G135" s="201" t="s">
        <v>183</v>
      </c>
      <c r="H135" s="202">
        <v>54.72</v>
      </c>
      <c r="I135" s="203"/>
      <c r="J135" s="204">
        <f>ROUND(I135*H135,2)</f>
        <v>0</v>
      </c>
      <c r="K135" s="200" t="s">
        <v>138</v>
      </c>
      <c r="L135" s="54"/>
      <c r="M135" s="205"/>
      <c r="N135" s="206" t="s">
        <v>41</v>
      </c>
      <c r="O135" s="29"/>
      <c r="P135" s="207">
        <f>O135*H135</f>
        <v>0</v>
      </c>
      <c r="Q135" s="207">
        <v>0</v>
      </c>
      <c r="R135" s="207">
        <f>Q135*H135</f>
        <v>0</v>
      </c>
      <c r="S135" s="207">
        <v>0</v>
      </c>
      <c r="T135" s="208">
        <f>S135*H135</f>
        <v>0</v>
      </c>
      <c r="AR135" s="7" t="s">
        <v>139</v>
      </c>
      <c r="AT135" s="7" t="s">
        <v>135</v>
      </c>
      <c r="AU135" s="7" t="s">
        <v>78</v>
      </c>
      <c r="AY135" s="7" t="s">
        <v>132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7" t="s">
        <v>21</v>
      </c>
      <c r="BK135" s="209">
        <f>ROUND(I135*H135,2)</f>
        <v>0</v>
      </c>
      <c r="BL135" s="7" t="s">
        <v>139</v>
      </c>
      <c r="BM135" s="7" t="s">
        <v>184</v>
      </c>
    </row>
    <row r="136" spans="2:51" s="210" customFormat="1" ht="12.75">
      <c r="B136" s="211"/>
      <c r="C136" s="212"/>
      <c r="D136" s="226" t="s">
        <v>141</v>
      </c>
      <c r="E136" s="236"/>
      <c r="F136" s="237" t="s">
        <v>185</v>
      </c>
      <c r="G136" s="212"/>
      <c r="H136" s="238">
        <v>54.72</v>
      </c>
      <c r="I136" s="217"/>
      <c r="J136" s="212"/>
      <c r="K136" s="212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141</v>
      </c>
      <c r="AU136" s="222" t="s">
        <v>78</v>
      </c>
      <c r="AV136" s="210" t="s">
        <v>78</v>
      </c>
      <c r="AW136" s="210" t="s">
        <v>34</v>
      </c>
      <c r="AX136" s="210" t="s">
        <v>21</v>
      </c>
      <c r="AY136" s="222" t="s">
        <v>132</v>
      </c>
    </row>
    <row r="137" spans="2:65" s="27" customFormat="1" ht="22.5" customHeight="1">
      <c r="B137" s="28"/>
      <c r="C137" s="198" t="s">
        <v>186</v>
      </c>
      <c r="D137" s="198" t="s">
        <v>135</v>
      </c>
      <c r="E137" s="199" t="s">
        <v>187</v>
      </c>
      <c r="F137" s="200" t="s">
        <v>188</v>
      </c>
      <c r="G137" s="201" t="s">
        <v>81</v>
      </c>
      <c r="H137" s="202">
        <v>554</v>
      </c>
      <c r="I137" s="203"/>
      <c r="J137" s="204">
        <f>ROUND(I137*H137,2)</f>
        <v>0</v>
      </c>
      <c r="K137" s="200" t="s">
        <v>138</v>
      </c>
      <c r="L137" s="54"/>
      <c r="M137" s="205"/>
      <c r="N137" s="206" t="s">
        <v>41</v>
      </c>
      <c r="O137" s="29"/>
      <c r="P137" s="207">
        <f>O137*H137</f>
        <v>0</v>
      </c>
      <c r="Q137" s="207">
        <v>0</v>
      </c>
      <c r="R137" s="207">
        <f>Q137*H137</f>
        <v>0</v>
      </c>
      <c r="S137" s="207">
        <v>0</v>
      </c>
      <c r="T137" s="208">
        <f>S137*H137</f>
        <v>0</v>
      </c>
      <c r="AR137" s="7" t="s">
        <v>139</v>
      </c>
      <c r="AT137" s="7" t="s">
        <v>135</v>
      </c>
      <c r="AU137" s="7" t="s">
        <v>78</v>
      </c>
      <c r="AY137" s="7" t="s">
        <v>132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7" t="s">
        <v>21</v>
      </c>
      <c r="BK137" s="209">
        <f>ROUND(I137*H137,2)</f>
        <v>0</v>
      </c>
      <c r="BL137" s="7" t="s">
        <v>139</v>
      </c>
      <c r="BM137" s="7" t="s">
        <v>189</v>
      </c>
    </row>
    <row r="138" spans="2:51" s="210" customFormat="1" ht="12.75">
      <c r="B138" s="211"/>
      <c r="C138" s="212"/>
      <c r="D138" s="213" t="s">
        <v>141</v>
      </c>
      <c r="E138" s="214"/>
      <c r="F138" s="215" t="s">
        <v>190</v>
      </c>
      <c r="G138" s="212"/>
      <c r="H138" s="216">
        <v>234</v>
      </c>
      <c r="I138" s="217"/>
      <c r="J138" s="212"/>
      <c r="K138" s="212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141</v>
      </c>
      <c r="AU138" s="222" t="s">
        <v>78</v>
      </c>
      <c r="AV138" s="210" t="s">
        <v>78</v>
      </c>
      <c r="AW138" s="210" t="s">
        <v>34</v>
      </c>
      <c r="AX138" s="210" t="s">
        <v>70</v>
      </c>
      <c r="AY138" s="222" t="s">
        <v>132</v>
      </c>
    </row>
    <row r="139" spans="2:51" s="210" customFormat="1" ht="12.75">
      <c r="B139" s="211"/>
      <c r="C139" s="212"/>
      <c r="D139" s="213" t="s">
        <v>141</v>
      </c>
      <c r="E139" s="214"/>
      <c r="F139" s="215" t="s">
        <v>143</v>
      </c>
      <c r="G139" s="212"/>
      <c r="H139" s="216">
        <v>320</v>
      </c>
      <c r="I139" s="217"/>
      <c r="J139" s="212"/>
      <c r="K139" s="212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141</v>
      </c>
      <c r="AU139" s="222" t="s">
        <v>78</v>
      </c>
      <c r="AV139" s="210" t="s">
        <v>78</v>
      </c>
      <c r="AW139" s="210" t="s">
        <v>34</v>
      </c>
      <c r="AX139" s="210" t="s">
        <v>70</v>
      </c>
      <c r="AY139" s="222" t="s">
        <v>132</v>
      </c>
    </row>
    <row r="140" spans="2:51" s="223" customFormat="1" ht="12.75">
      <c r="B140" s="224"/>
      <c r="C140" s="225"/>
      <c r="D140" s="213" t="s">
        <v>141</v>
      </c>
      <c r="E140" s="250"/>
      <c r="F140" s="251" t="s">
        <v>152</v>
      </c>
      <c r="G140" s="225"/>
      <c r="H140" s="252">
        <v>554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141</v>
      </c>
      <c r="AU140" s="235" t="s">
        <v>78</v>
      </c>
      <c r="AV140" s="223" t="s">
        <v>139</v>
      </c>
      <c r="AW140" s="223" t="s">
        <v>34</v>
      </c>
      <c r="AX140" s="223" t="s">
        <v>21</v>
      </c>
      <c r="AY140" s="235" t="s">
        <v>132</v>
      </c>
    </row>
    <row r="141" spans="2:63" s="180" customFormat="1" ht="29.25" customHeight="1">
      <c r="B141" s="181"/>
      <c r="C141" s="182"/>
      <c r="D141" s="195" t="s">
        <v>69</v>
      </c>
      <c r="E141" s="196" t="s">
        <v>191</v>
      </c>
      <c r="F141" s="196" t="s">
        <v>192</v>
      </c>
      <c r="G141" s="182"/>
      <c r="H141" s="182"/>
      <c r="I141" s="185"/>
      <c r="J141" s="197">
        <f>BK141</f>
        <v>0</v>
      </c>
      <c r="K141" s="182"/>
      <c r="L141" s="187"/>
      <c r="M141" s="188"/>
      <c r="N141" s="189"/>
      <c r="O141" s="189"/>
      <c r="P141" s="190">
        <f>SUM(P142:P175)</f>
        <v>0</v>
      </c>
      <c r="Q141" s="189"/>
      <c r="R141" s="190">
        <f>SUM(R142:R175)</f>
        <v>261.45026</v>
      </c>
      <c r="S141" s="189"/>
      <c r="T141" s="191">
        <f>SUM(T142:T175)</f>
        <v>0</v>
      </c>
      <c r="AR141" s="192" t="s">
        <v>21</v>
      </c>
      <c r="AT141" s="193" t="s">
        <v>69</v>
      </c>
      <c r="AU141" s="193" t="s">
        <v>21</v>
      </c>
      <c r="AY141" s="192" t="s">
        <v>132</v>
      </c>
      <c r="BK141" s="194">
        <f>SUM(BK142:BK175)</f>
        <v>0</v>
      </c>
    </row>
    <row r="142" spans="2:65" s="27" customFormat="1" ht="31.5" customHeight="1">
      <c r="B142" s="28"/>
      <c r="C142" s="198" t="s">
        <v>193</v>
      </c>
      <c r="D142" s="198" t="s">
        <v>135</v>
      </c>
      <c r="E142" s="199" t="s">
        <v>194</v>
      </c>
      <c r="F142" s="200" t="s">
        <v>195</v>
      </c>
      <c r="G142" s="201" t="s">
        <v>81</v>
      </c>
      <c r="H142" s="202">
        <v>554</v>
      </c>
      <c r="I142" s="203"/>
      <c r="J142" s="204">
        <f>ROUND(I142*H142,2)</f>
        <v>0</v>
      </c>
      <c r="K142" s="200" t="s">
        <v>138</v>
      </c>
      <c r="L142" s="54"/>
      <c r="M142" s="205"/>
      <c r="N142" s="206" t="s">
        <v>41</v>
      </c>
      <c r="O142" s="29"/>
      <c r="P142" s="207">
        <f>O142*H142</f>
        <v>0</v>
      </c>
      <c r="Q142" s="207">
        <v>0</v>
      </c>
      <c r="R142" s="207">
        <f>Q142*H142</f>
        <v>0</v>
      </c>
      <c r="S142" s="207">
        <v>0</v>
      </c>
      <c r="T142" s="208">
        <f>S142*H142</f>
        <v>0</v>
      </c>
      <c r="AR142" s="7" t="s">
        <v>139</v>
      </c>
      <c r="AT142" s="7" t="s">
        <v>135</v>
      </c>
      <c r="AU142" s="7" t="s">
        <v>78</v>
      </c>
      <c r="AY142" s="7" t="s">
        <v>132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7" t="s">
        <v>21</v>
      </c>
      <c r="BK142" s="209">
        <f>ROUND(I142*H142,2)</f>
        <v>0</v>
      </c>
      <c r="BL142" s="7" t="s">
        <v>139</v>
      </c>
      <c r="BM142" s="7" t="s">
        <v>196</v>
      </c>
    </row>
    <row r="143" spans="2:51" s="239" customFormat="1" ht="12.75">
      <c r="B143" s="240"/>
      <c r="C143" s="241"/>
      <c r="D143" s="213" t="s">
        <v>141</v>
      </c>
      <c r="E143" s="242"/>
      <c r="F143" s="243" t="s">
        <v>197</v>
      </c>
      <c r="G143" s="241"/>
      <c r="H143" s="242"/>
      <c r="I143" s="244"/>
      <c r="J143" s="241"/>
      <c r="K143" s="241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141</v>
      </c>
      <c r="AU143" s="249" t="s">
        <v>78</v>
      </c>
      <c r="AV143" s="239" t="s">
        <v>21</v>
      </c>
      <c r="AW143" s="239" t="s">
        <v>34</v>
      </c>
      <c r="AX143" s="239" t="s">
        <v>70</v>
      </c>
      <c r="AY143" s="249" t="s">
        <v>132</v>
      </c>
    </row>
    <row r="144" spans="2:51" s="210" customFormat="1" ht="12.75">
      <c r="B144" s="211"/>
      <c r="C144" s="212"/>
      <c r="D144" s="213" t="s">
        <v>141</v>
      </c>
      <c r="E144" s="214"/>
      <c r="F144" s="215" t="s">
        <v>190</v>
      </c>
      <c r="G144" s="212"/>
      <c r="H144" s="216">
        <v>234</v>
      </c>
      <c r="I144" s="217"/>
      <c r="J144" s="212"/>
      <c r="K144" s="212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141</v>
      </c>
      <c r="AU144" s="222" t="s">
        <v>78</v>
      </c>
      <c r="AV144" s="210" t="s">
        <v>78</v>
      </c>
      <c r="AW144" s="210" t="s">
        <v>34</v>
      </c>
      <c r="AX144" s="210" t="s">
        <v>70</v>
      </c>
      <c r="AY144" s="222" t="s">
        <v>132</v>
      </c>
    </row>
    <row r="145" spans="2:51" s="210" customFormat="1" ht="12.75">
      <c r="B145" s="211"/>
      <c r="C145" s="212"/>
      <c r="D145" s="213" t="s">
        <v>141</v>
      </c>
      <c r="E145" s="214"/>
      <c r="F145" s="215" t="s">
        <v>143</v>
      </c>
      <c r="G145" s="212"/>
      <c r="H145" s="216">
        <v>320</v>
      </c>
      <c r="I145" s="217"/>
      <c r="J145" s="212"/>
      <c r="K145" s="212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141</v>
      </c>
      <c r="AU145" s="222" t="s">
        <v>78</v>
      </c>
      <c r="AV145" s="210" t="s">
        <v>78</v>
      </c>
      <c r="AW145" s="210" t="s">
        <v>34</v>
      </c>
      <c r="AX145" s="210" t="s">
        <v>70</v>
      </c>
      <c r="AY145" s="222" t="s">
        <v>132</v>
      </c>
    </row>
    <row r="146" spans="2:51" s="223" customFormat="1" ht="12.75">
      <c r="B146" s="224"/>
      <c r="C146" s="225"/>
      <c r="D146" s="226" t="s">
        <v>141</v>
      </c>
      <c r="E146" s="227"/>
      <c r="F146" s="228" t="s">
        <v>152</v>
      </c>
      <c r="G146" s="225"/>
      <c r="H146" s="229">
        <v>554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141</v>
      </c>
      <c r="AU146" s="235" t="s">
        <v>78</v>
      </c>
      <c r="AV146" s="223" t="s">
        <v>139</v>
      </c>
      <c r="AW146" s="223" t="s">
        <v>34</v>
      </c>
      <c r="AX146" s="223" t="s">
        <v>21</v>
      </c>
      <c r="AY146" s="235" t="s">
        <v>132</v>
      </c>
    </row>
    <row r="147" spans="2:65" s="27" customFormat="1" ht="22.5" customHeight="1">
      <c r="B147" s="28"/>
      <c r="C147" s="198" t="s">
        <v>198</v>
      </c>
      <c r="D147" s="198" t="s">
        <v>135</v>
      </c>
      <c r="E147" s="199" t="s">
        <v>199</v>
      </c>
      <c r="F147" s="200" t="s">
        <v>200</v>
      </c>
      <c r="G147" s="201" t="s">
        <v>81</v>
      </c>
      <c r="H147" s="202">
        <v>554</v>
      </c>
      <c r="I147" s="203"/>
      <c r="J147" s="204">
        <f>ROUND(I147*H147,2)</f>
        <v>0</v>
      </c>
      <c r="K147" s="200" t="s">
        <v>138</v>
      </c>
      <c r="L147" s="54"/>
      <c r="M147" s="205"/>
      <c r="N147" s="206" t="s">
        <v>41</v>
      </c>
      <c r="O147" s="29"/>
      <c r="P147" s="207">
        <f>O147*H147</f>
        <v>0</v>
      </c>
      <c r="Q147" s="207">
        <v>0</v>
      </c>
      <c r="R147" s="207">
        <f>Q147*H147</f>
        <v>0</v>
      </c>
      <c r="S147" s="207">
        <v>0</v>
      </c>
      <c r="T147" s="208">
        <f>S147*H147</f>
        <v>0</v>
      </c>
      <c r="AR147" s="7" t="s">
        <v>139</v>
      </c>
      <c r="AT147" s="7" t="s">
        <v>135</v>
      </c>
      <c r="AU147" s="7" t="s">
        <v>78</v>
      </c>
      <c r="AY147" s="7" t="s">
        <v>132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7" t="s">
        <v>21</v>
      </c>
      <c r="BK147" s="209">
        <f>ROUND(I147*H147,2)</f>
        <v>0</v>
      </c>
      <c r="BL147" s="7" t="s">
        <v>139</v>
      </c>
      <c r="BM147" s="7" t="s">
        <v>201</v>
      </c>
    </row>
    <row r="148" spans="2:51" s="239" customFormat="1" ht="12.75">
      <c r="B148" s="240"/>
      <c r="C148" s="241"/>
      <c r="D148" s="213" t="s">
        <v>141</v>
      </c>
      <c r="E148" s="242"/>
      <c r="F148" s="243" t="s">
        <v>202</v>
      </c>
      <c r="G148" s="241"/>
      <c r="H148" s="242"/>
      <c r="I148" s="244"/>
      <c r="J148" s="241"/>
      <c r="K148" s="241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141</v>
      </c>
      <c r="AU148" s="249" t="s">
        <v>78</v>
      </c>
      <c r="AV148" s="239" t="s">
        <v>21</v>
      </c>
      <c r="AW148" s="239" t="s">
        <v>34</v>
      </c>
      <c r="AX148" s="239" t="s">
        <v>70</v>
      </c>
      <c r="AY148" s="249" t="s">
        <v>132</v>
      </c>
    </row>
    <row r="149" spans="2:51" s="210" customFormat="1" ht="12.75">
      <c r="B149" s="211"/>
      <c r="C149" s="212"/>
      <c r="D149" s="213" t="s">
        <v>141</v>
      </c>
      <c r="E149" s="214"/>
      <c r="F149" s="215" t="s">
        <v>190</v>
      </c>
      <c r="G149" s="212"/>
      <c r="H149" s="216">
        <v>234</v>
      </c>
      <c r="I149" s="217"/>
      <c r="J149" s="212"/>
      <c r="K149" s="212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141</v>
      </c>
      <c r="AU149" s="222" t="s">
        <v>78</v>
      </c>
      <c r="AV149" s="210" t="s">
        <v>78</v>
      </c>
      <c r="AW149" s="210" t="s">
        <v>34</v>
      </c>
      <c r="AX149" s="210" t="s">
        <v>70</v>
      </c>
      <c r="AY149" s="222" t="s">
        <v>132</v>
      </c>
    </row>
    <row r="150" spans="2:51" s="210" customFormat="1" ht="12.75">
      <c r="B150" s="211"/>
      <c r="C150" s="212"/>
      <c r="D150" s="213" t="s">
        <v>141</v>
      </c>
      <c r="E150" s="214"/>
      <c r="F150" s="215" t="s">
        <v>143</v>
      </c>
      <c r="G150" s="212"/>
      <c r="H150" s="216">
        <v>320</v>
      </c>
      <c r="I150" s="217"/>
      <c r="J150" s="212"/>
      <c r="K150" s="212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141</v>
      </c>
      <c r="AU150" s="222" t="s">
        <v>78</v>
      </c>
      <c r="AV150" s="210" t="s">
        <v>78</v>
      </c>
      <c r="AW150" s="210" t="s">
        <v>34</v>
      </c>
      <c r="AX150" s="210" t="s">
        <v>70</v>
      </c>
      <c r="AY150" s="222" t="s">
        <v>132</v>
      </c>
    </row>
    <row r="151" spans="2:51" s="223" customFormat="1" ht="12.75">
      <c r="B151" s="224"/>
      <c r="C151" s="225"/>
      <c r="D151" s="226" t="s">
        <v>141</v>
      </c>
      <c r="E151" s="227"/>
      <c r="F151" s="228" t="s">
        <v>152</v>
      </c>
      <c r="G151" s="225"/>
      <c r="H151" s="229">
        <v>554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141</v>
      </c>
      <c r="AU151" s="235" t="s">
        <v>78</v>
      </c>
      <c r="AV151" s="223" t="s">
        <v>139</v>
      </c>
      <c r="AW151" s="223" t="s">
        <v>34</v>
      </c>
      <c r="AX151" s="223" t="s">
        <v>21</v>
      </c>
      <c r="AY151" s="235" t="s">
        <v>132</v>
      </c>
    </row>
    <row r="152" spans="2:65" s="27" customFormat="1" ht="22.5" customHeight="1">
      <c r="B152" s="28"/>
      <c r="C152" s="253" t="s">
        <v>203</v>
      </c>
      <c r="D152" s="253" t="s">
        <v>204</v>
      </c>
      <c r="E152" s="254" t="s">
        <v>205</v>
      </c>
      <c r="F152" s="255" t="s">
        <v>206</v>
      </c>
      <c r="G152" s="256" t="s">
        <v>183</v>
      </c>
      <c r="H152" s="257">
        <v>44.32</v>
      </c>
      <c r="I152" s="258"/>
      <c r="J152" s="259">
        <f>ROUND(I152*H152,2)</f>
        <v>0</v>
      </c>
      <c r="K152" s="255" t="s">
        <v>138</v>
      </c>
      <c r="L152" s="260"/>
      <c r="M152" s="261"/>
      <c r="N152" s="262" t="s">
        <v>41</v>
      </c>
      <c r="O152" s="29"/>
      <c r="P152" s="207">
        <f>O152*H152</f>
        <v>0</v>
      </c>
      <c r="Q152" s="207">
        <v>1</v>
      </c>
      <c r="R152" s="207">
        <f>Q152*H152</f>
        <v>44.32</v>
      </c>
      <c r="S152" s="207">
        <v>0</v>
      </c>
      <c r="T152" s="208">
        <f>S152*H152</f>
        <v>0</v>
      </c>
      <c r="AR152" s="7" t="s">
        <v>207</v>
      </c>
      <c r="AT152" s="7" t="s">
        <v>204</v>
      </c>
      <c r="AU152" s="7" t="s">
        <v>78</v>
      </c>
      <c r="AY152" s="7" t="s">
        <v>132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7" t="s">
        <v>21</v>
      </c>
      <c r="BK152" s="209">
        <f>ROUND(I152*H152,2)</f>
        <v>0</v>
      </c>
      <c r="BL152" s="7" t="s">
        <v>139</v>
      </c>
      <c r="BM152" s="7" t="s">
        <v>208</v>
      </c>
    </row>
    <row r="153" spans="2:51" s="210" customFormat="1" ht="12.75">
      <c r="B153" s="211"/>
      <c r="C153" s="212"/>
      <c r="D153" s="226" t="s">
        <v>141</v>
      </c>
      <c r="E153" s="236"/>
      <c r="F153" s="237" t="s">
        <v>209</v>
      </c>
      <c r="G153" s="212"/>
      <c r="H153" s="238">
        <v>44.32</v>
      </c>
      <c r="I153" s="217"/>
      <c r="J153" s="212"/>
      <c r="K153" s="212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141</v>
      </c>
      <c r="AU153" s="222" t="s">
        <v>78</v>
      </c>
      <c r="AV153" s="210" t="s">
        <v>78</v>
      </c>
      <c r="AW153" s="210" t="s">
        <v>34</v>
      </c>
      <c r="AX153" s="210" t="s">
        <v>21</v>
      </c>
      <c r="AY153" s="222" t="s">
        <v>132</v>
      </c>
    </row>
    <row r="154" spans="2:65" s="27" customFormat="1" ht="44.25" customHeight="1">
      <c r="B154" s="28"/>
      <c r="C154" s="198" t="s">
        <v>210</v>
      </c>
      <c r="D154" s="198" t="s">
        <v>135</v>
      </c>
      <c r="E154" s="199" t="s">
        <v>211</v>
      </c>
      <c r="F154" s="200" t="s">
        <v>212</v>
      </c>
      <c r="G154" s="201" t="s">
        <v>81</v>
      </c>
      <c r="H154" s="202">
        <v>554</v>
      </c>
      <c r="I154" s="203"/>
      <c r="J154" s="204">
        <f>ROUND(I154*H154,2)</f>
        <v>0</v>
      </c>
      <c r="K154" s="200" t="s">
        <v>138</v>
      </c>
      <c r="L154" s="54"/>
      <c r="M154" s="205"/>
      <c r="N154" s="206" t="s">
        <v>41</v>
      </c>
      <c r="O154" s="29"/>
      <c r="P154" s="207">
        <f>O154*H154</f>
        <v>0</v>
      </c>
      <c r="Q154" s="207">
        <v>0.1837</v>
      </c>
      <c r="R154" s="207">
        <f>Q154*H154</f>
        <v>101.7698</v>
      </c>
      <c r="S154" s="207">
        <v>0</v>
      </c>
      <c r="T154" s="208">
        <f>S154*H154</f>
        <v>0</v>
      </c>
      <c r="AR154" s="7" t="s">
        <v>139</v>
      </c>
      <c r="AT154" s="7" t="s">
        <v>135</v>
      </c>
      <c r="AU154" s="7" t="s">
        <v>78</v>
      </c>
      <c r="AY154" s="7" t="s">
        <v>132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7" t="s">
        <v>21</v>
      </c>
      <c r="BK154" s="209">
        <f>ROUND(I154*H154,2)</f>
        <v>0</v>
      </c>
      <c r="BL154" s="7" t="s">
        <v>139</v>
      </c>
      <c r="BM154" s="7" t="s">
        <v>213</v>
      </c>
    </row>
    <row r="155" spans="2:51" s="239" customFormat="1" ht="12.75">
      <c r="B155" s="240"/>
      <c r="C155" s="241"/>
      <c r="D155" s="213" t="s">
        <v>141</v>
      </c>
      <c r="E155" s="242"/>
      <c r="F155" s="243" t="s">
        <v>214</v>
      </c>
      <c r="G155" s="241"/>
      <c r="H155" s="242"/>
      <c r="I155" s="244"/>
      <c r="J155" s="241"/>
      <c r="K155" s="241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141</v>
      </c>
      <c r="AU155" s="249" t="s">
        <v>78</v>
      </c>
      <c r="AV155" s="239" t="s">
        <v>21</v>
      </c>
      <c r="AW155" s="239" t="s">
        <v>34</v>
      </c>
      <c r="AX155" s="239" t="s">
        <v>70</v>
      </c>
      <c r="AY155" s="249" t="s">
        <v>132</v>
      </c>
    </row>
    <row r="156" spans="2:51" s="210" customFormat="1" ht="12.75">
      <c r="B156" s="211"/>
      <c r="C156" s="212"/>
      <c r="D156" s="213" t="s">
        <v>141</v>
      </c>
      <c r="E156" s="214"/>
      <c r="F156" s="215" t="s">
        <v>215</v>
      </c>
      <c r="G156" s="212"/>
      <c r="H156" s="216">
        <v>133</v>
      </c>
      <c r="I156" s="217"/>
      <c r="J156" s="212"/>
      <c r="K156" s="212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141</v>
      </c>
      <c r="AU156" s="222" t="s">
        <v>78</v>
      </c>
      <c r="AV156" s="210" t="s">
        <v>78</v>
      </c>
      <c r="AW156" s="210" t="s">
        <v>34</v>
      </c>
      <c r="AX156" s="210" t="s">
        <v>70</v>
      </c>
      <c r="AY156" s="222" t="s">
        <v>132</v>
      </c>
    </row>
    <row r="157" spans="2:51" s="210" customFormat="1" ht="12.75">
      <c r="B157" s="211"/>
      <c r="C157" s="212"/>
      <c r="D157" s="213" t="s">
        <v>141</v>
      </c>
      <c r="E157" s="214"/>
      <c r="F157" s="215" t="s">
        <v>144</v>
      </c>
      <c r="G157" s="212"/>
      <c r="H157" s="216">
        <v>11</v>
      </c>
      <c r="I157" s="217"/>
      <c r="J157" s="212"/>
      <c r="K157" s="212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141</v>
      </c>
      <c r="AU157" s="222" t="s">
        <v>78</v>
      </c>
      <c r="AV157" s="210" t="s">
        <v>78</v>
      </c>
      <c r="AW157" s="210" t="s">
        <v>34</v>
      </c>
      <c r="AX157" s="210" t="s">
        <v>70</v>
      </c>
      <c r="AY157" s="222" t="s">
        <v>132</v>
      </c>
    </row>
    <row r="158" spans="2:51" s="210" customFormat="1" ht="12.75">
      <c r="B158" s="211"/>
      <c r="C158" s="212"/>
      <c r="D158" s="213" t="s">
        <v>141</v>
      </c>
      <c r="E158" s="214"/>
      <c r="F158" s="215" t="s">
        <v>145</v>
      </c>
      <c r="G158" s="212"/>
      <c r="H158" s="216">
        <v>20</v>
      </c>
      <c r="I158" s="217"/>
      <c r="J158" s="212"/>
      <c r="K158" s="212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141</v>
      </c>
      <c r="AU158" s="222" t="s">
        <v>78</v>
      </c>
      <c r="AV158" s="210" t="s">
        <v>78</v>
      </c>
      <c r="AW158" s="210" t="s">
        <v>34</v>
      </c>
      <c r="AX158" s="210" t="s">
        <v>70</v>
      </c>
      <c r="AY158" s="222" t="s">
        <v>132</v>
      </c>
    </row>
    <row r="159" spans="2:51" s="210" customFormat="1" ht="12.75">
      <c r="B159" s="211"/>
      <c r="C159" s="212"/>
      <c r="D159" s="213" t="s">
        <v>141</v>
      </c>
      <c r="E159" s="214"/>
      <c r="F159" s="215" t="s">
        <v>146</v>
      </c>
      <c r="G159" s="212"/>
      <c r="H159" s="216">
        <v>11</v>
      </c>
      <c r="I159" s="217"/>
      <c r="J159" s="212"/>
      <c r="K159" s="212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141</v>
      </c>
      <c r="AU159" s="222" t="s">
        <v>78</v>
      </c>
      <c r="AV159" s="210" t="s">
        <v>78</v>
      </c>
      <c r="AW159" s="210" t="s">
        <v>34</v>
      </c>
      <c r="AX159" s="210" t="s">
        <v>70</v>
      </c>
      <c r="AY159" s="222" t="s">
        <v>132</v>
      </c>
    </row>
    <row r="160" spans="2:51" s="210" customFormat="1" ht="12.75">
      <c r="B160" s="211"/>
      <c r="C160" s="212"/>
      <c r="D160" s="213" t="s">
        <v>141</v>
      </c>
      <c r="E160" s="214"/>
      <c r="F160" s="215" t="s">
        <v>147</v>
      </c>
      <c r="G160" s="212"/>
      <c r="H160" s="216">
        <v>3</v>
      </c>
      <c r="I160" s="217"/>
      <c r="J160" s="212"/>
      <c r="K160" s="212"/>
      <c r="L160" s="218"/>
      <c r="M160" s="219"/>
      <c r="N160" s="220"/>
      <c r="O160" s="220"/>
      <c r="P160" s="220"/>
      <c r="Q160" s="220"/>
      <c r="R160" s="220"/>
      <c r="S160" s="220"/>
      <c r="T160" s="221"/>
      <c r="AT160" s="222" t="s">
        <v>141</v>
      </c>
      <c r="AU160" s="222" t="s">
        <v>78</v>
      </c>
      <c r="AV160" s="210" t="s">
        <v>78</v>
      </c>
      <c r="AW160" s="210" t="s">
        <v>34</v>
      </c>
      <c r="AX160" s="210" t="s">
        <v>70</v>
      </c>
      <c r="AY160" s="222" t="s">
        <v>132</v>
      </c>
    </row>
    <row r="161" spans="2:51" s="210" customFormat="1" ht="12.75">
      <c r="B161" s="211"/>
      <c r="C161" s="212"/>
      <c r="D161" s="213" t="s">
        <v>141</v>
      </c>
      <c r="E161" s="214"/>
      <c r="F161" s="215" t="s">
        <v>148</v>
      </c>
      <c r="G161" s="212"/>
      <c r="H161" s="216">
        <v>10</v>
      </c>
      <c r="I161" s="217"/>
      <c r="J161" s="212"/>
      <c r="K161" s="212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141</v>
      </c>
      <c r="AU161" s="222" t="s">
        <v>78</v>
      </c>
      <c r="AV161" s="210" t="s">
        <v>78</v>
      </c>
      <c r="AW161" s="210" t="s">
        <v>34</v>
      </c>
      <c r="AX161" s="210" t="s">
        <v>70</v>
      </c>
      <c r="AY161" s="222" t="s">
        <v>132</v>
      </c>
    </row>
    <row r="162" spans="2:51" s="210" customFormat="1" ht="12.75">
      <c r="B162" s="211"/>
      <c r="C162" s="212"/>
      <c r="D162" s="213" t="s">
        <v>141</v>
      </c>
      <c r="E162" s="214"/>
      <c r="F162" s="215" t="s">
        <v>149</v>
      </c>
      <c r="G162" s="212"/>
      <c r="H162" s="216">
        <v>21</v>
      </c>
      <c r="I162" s="217"/>
      <c r="J162" s="212"/>
      <c r="K162" s="212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141</v>
      </c>
      <c r="AU162" s="222" t="s">
        <v>78</v>
      </c>
      <c r="AV162" s="210" t="s">
        <v>78</v>
      </c>
      <c r="AW162" s="210" t="s">
        <v>34</v>
      </c>
      <c r="AX162" s="210" t="s">
        <v>70</v>
      </c>
      <c r="AY162" s="222" t="s">
        <v>132</v>
      </c>
    </row>
    <row r="163" spans="2:51" s="210" customFormat="1" ht="12.75">
      <c r="B163" s="211"/>
      <c r="C163" s="212"/>
      <c r="D163" s="213" t="s">
        <v>141</v>
      </c>
      <c r="E163" s="214"/>
      <c r="F163" s="215" t="s">
        <v>150</v>
      </c>
      <c r="G163" s="212"/>
      <c r="H163" s="216">
        <v>19</v>
      </c>
      <c r="I163" s="217"/>
      <c r="J163" s="212"/>
      <c r="K163" s="212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141</v>
      </c>
      <c r="AU163" s="222" t="s">
        <v>78</v>
      </c>
      <c r="AV163" s="210" t="s">
        <v>78</v>
      </c>
      <c r="AW163" s="210" t="s">
        <v>34</v>
      </c>
      <c r="AX163" s="210" t="s">
        <v>70</v>
      </c>
      <c r="AY163" s="222" t="s">
        <v>132</v>
      </c>
    </row>
    <row r="164" spans="2:51" s="210" customFormat="1" ht="12.75">
      <c r="B164" s="211"/>
      <c r="C164" s="212"/>
      <c r="D164" s="213" t="s">
        <v>141</v>
      </c>
      <c r="E164" s="214"/>
      <c r="F164" s="215" t="s">
        <v>151</v>
      </c>
      <c r="G164" s="212"/>
      <c r="H164" s="216">
        <v>6</v>
      </c>
      <c r="I164" s="217"/>
      <c r="J164" s="212"/>
      <c r="K164" s="212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141</v>
      </c>
      <c r="AU164" s="222" t="s">
        <v>78</v>
      </c>
      <c r="AV164" s="210" t="s">
        <v>78</v>
      </c>
      <c r="AW164" s="210" t="s">
        <v>34</v>
      </c>
      <c r="AX164" s="210" t="s">
        <v>70</v>
      </c>
      <c r="AY164" s="222" t="s">
        <v>132</v>
      </c>
    </row>
    <row r="165" spans="2:51" s="263" customFormat="1" ht="12.75">
      <c r="B165" s="264"/>
      <c r="C165" s="265"/>
      <c r="D165" s="213" t="s">
        <v>141</v>
      </c>
      <c r="E165" s="266" t="s">
        <v>97</v>
      </c>
      <c r="F165" s="267" t="s">
        <v>216</v>
      </c>
      <c r="G165" s="265"/>
      <c r="H165" s="268">
        <v>234</v>
      </c>
      <c r="I165" s="269"/>
      <c r="J165" s="265"/>
      <c r="K165" s="265"/>
      <c r="L165" s="270"/>
      <c r="M165" s="271"/>
      <c r="N165" s="272"/>
      <c r="O165" s="272"/>
      <c r="P165" s="272"/>
      <c r="Q165" s="272"/>
      <c r="R165" s="272"/>
      <c r="S165" s="272"/>
      <c r="T165" s="273"/>
      <c r="AT165" s="274" t="s">
        <v>141</v>
      </c>
      <c r="AU165" s="274" t="s">
        <v>78</v>
      </c>
      <c r="AV165" s="263" t="s">
        <v>217</v>
      </c>
      <c r="AW165" s="263" t="s">
        <v>34</v>
      </c>
      <c r="AX165" s="263" t="s">
        <v>70</v>
      </c>
      <c r="AY165" s="274" t="s">
        <v>132</v>
      </c>
    </row>
    <row r="166" spans="2:51" s="210" customFormat="1" ht="12.75">
      <c r="B166" s="211"/>
      <c r="C166" s="212"/>
      <c r="D166" s="213" t="s">
        <v>141</v>
      </c>
      <c r="E166" s="214"/>
      <c r="F166" s="215" t="s">
        <v>143</v>
      </c>
      <c r="G166" s="212"/>
      <c r="H166" s="216">
        <v>320</v>
      </c>
      <c r="I166" s="217"/>
      <c r="J166" s="212"/>
      <c r="K166" s="212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141</v>
      </c>
      <c r="AU166" s="222" t="s">
        <v>78</v>
      </c>
      <c r="AV166" s="210" t="s">
        <v>78</v>
      </c>
      <c r="AW166" s="210" t="s">
        <v>34</v>
      </c>
      <c r="AX166" s="210" t="s">
        <v>70</v>
      </c>
      <c r="AY166" s="222" t="s">
        <v>132</v>
      </c>
    </row>
    <row r="167" spans="2:51" s="223" customFormat="1" ht="12.75">
      <c r="B167" s="224"/>
      <c r="C167" s="225"/>
      <c r="D167" s="226" t="s">
        <v>141</v>
      </c>
      <c r="E167" s="227"/>
      <c r="F167" s="228" t="s">
        <v>152</v>
      </c>
      <c r="G167" s="225"/>
      <c r="H167" s="229">
        <v>554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141</v>
      </c>
      <c r="AU167" s="235" t="s">
        <v>78</v>
      </c>
      <c r="AV167" s="223" t="s">
        <v>139</v>
      </c>
      <c r="AW167" s="223" t="s">
        <v>34</v>
      </c>
      <c r="AX167" s="223" t="s">
        <v>21</v>
      </c>
      <c r="AY167" s="235" t="s">
        <v>132</v>
      </c>
    </row>
    <row r="168" spans="2:65" s="27" customFormat="1" ht="22.5" customHeight="1">
      <c r="B168" s="28"/>
      <c r="C168" s="253" t="s">
        <v>218</v>
      </c>
      <c r="D168" s="253" t="s">
        <v>204</v>
      </c>
      <c r="E168" s="254" t="s">
        <v>219</v>
      </c>
      <c r="F168" s="255" t="s">
        <v>220</v>
      </c>
      <c r="G168" s="256" t="s">
        <v>183</v>
      </c>
      <c r="H168" s="257">
        <v>42.986</v>
      </c>
      <c r="I168" s="258"/>
      <c r="J168" s="259">
        <f>ROUND(I168*H168,2)</f>
        <v>0</v>
      </c>
      <c r="K168" s="255" t="s">
        <v>138</v>
      </c>
      <c r="L168" s="260"/>
      <c r="M168" s="261"/>
      <c r="N168" s="262" t="s">
        <v>41</v>
      </c>
      <c r="O168" s="29"/>
      <c r="P168" s="207">
        <f>O168*H168</f>
        <v>0</v>
      </c>
      <c r="Q168" s="207">
        <v>1</v>
      </c>
      <c r="R168" s="207">
        <f>Q168*H168</f>
        <v>42.986</v>
      </c>
      <c r="S168" s="207">
        <v>0</v>
      </c>
      <c r="T168" s="208">
        <f>S168*H168</f>
        <v>0</v>
      </c>
      <c r="AR168" s="7" t="s">
        <v>207</v>
      </c>
      <c r="AT168" s="7" t="s">
        <v>204</v>
      </c>
      <c r="AU168" s="7" t="s">
        <v>78</v>
      </c>
      <c r="AY168" s="7" t="s">
        <v>132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7" t="s">
        <v>21</v>
      </c>
      <c r="BK168" s="209">
        <f>ROUND(I168*H168,2)</f>
        <v>0</v>
      </c>
      <c r="BL168" s="7" t="s">
        <v>139</v>
      </c>
      <c r="BM168" s="7" t="s">
        <v>221</v>
      </c>
    </row>
    <row r="169" spans="2:51" s="210" customFormat="1" ht="12.75">
      <c r="B169" s="211"/>
      <c r="C169" s="212"/>
      <c r="D169" s="226" t="s">
        <v>141</v>
      </c>
      <c r="E169" s="236"/>
      <c r="F169" s="237" t="s">
        <v>222</v>
      </c>
      <c r="G169" s="212"/>
      <c r="H169" s="238">
        <v>42.986</v>
      </c>
      <c r="I169" s="217"/>
      <c r="J169" s="212"/>
      <c r="K169" s="212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141</v>
      </c>
      <c r="AU169" s="222" t="s">
        <v>78</v>
      </c>
      <c r="AV169" s="210" t="s">
        <v>78</v>
      </c>
      <c r="AW169" s="210" t="s">
        <v>34</v>
      </c>
      <c r="AX169" s="210" t="s">
        <v>21</v>
      </c>
      <c r="AY169" s="222" t="s">
        <v>132</v>
      </c>
    </row>
    <row r="170" spans="2:65" s="27" customFormat="1" ht="31.5" customHeight="1">
      <c r="B170" s="28"/>
      <c r="C170" s="198" t="s">
        <v>223</v>
      </c>
      <c r="D170" s="198" t="s">
        <v>135</v>
      </c>
      <c r="E170" s="199" t="s">
        <v>224</v>
      </c>
      <c r="F170" s="200" t="s">
        <v>225</v>
      </c>
      <c r="G170" s="201" t="s">
        <v>81</v>
      </c>
      <c r="H170" s="202">
        <v>699</v>
      </c>
      <c r="I170" s="203"/>
      <c r="J170" s="204">
        <f>ROUND(I170*H170,2)</f>
        <v>0</v>
      </c>
      <c r="K170" s="200" t="s">
        <v>138</v>
      </c>
      <c r="L170" s="54"/>
      <c r="M170" s="205"/>
      <c r="N170" s="206" t="s">
        <v>41</v>
      </c>
      <c r="O170" s="29"/>
      <c r="P170" s="207">
        <f>O170*H170</f>
        <v>0</v>
      </c>
      <c r="Q170" s="207">
        <v>0.10354000000000001</v>
      </c>
      <c r="R170" s="207">
        <f>Q170*H170</f>
        <v>72.37446</v>
      </c>
      <c r="S170" s="207">
        <v>0</v>
      </c>
      <c r="T170" s="208">
        <f>S170*H170</f>
        <v>0</v>
      </c>
      <c r="AR170" s="7" t="s">
        <v>139</v>
      </c>
      <c r="AT170" s="7" t="s">
        <v>135</v>
      </c>
      <c r="AU170" s="7" t="s">
        <v>78</v>
      </c>
      <c r="AY170" s="7" t="s">
        <v>132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7" t="s">
        <v>21</v>
      </c>
      <c r="BK170" s="209">
        <f>ROUND(I170*H170,2)</f>
        <v>0</v>
      </c>
      <c r="BL170" s="7" t="s">
        <v>139</v>
      </c>
      <c r="BM170" s="7" t="s">
        <v>226</v>
      </c>
    </row>
    <row r="171" spans="2:51" s="239" customFormat="1" ht="12.75">
      <c r="B171" s="240"/>
      <c r="C171" s="241"/>
      <c r="D171" s="213" t="s">
        <v>141</v>
      </c>
      <c r="E171" s="242"/>
      <c r="F171" s="243" t="s">
        <v>227</v>
      </c>
      <c r="G171" s="241"/>
      <c r="H171" s="242"/>
      <c r="I171" s="244"/>
      <c r="J171" s="241"/>
      <c r="K171" s="241"/>
      <c r="L171" s="245"/>
      <c r="M171" s="246"/>
      <c r="N171" s="247"/>
      <c r="O171" s="247"/>
      <c r="P171" s="247"/>
      <c r="Q171" s="247"/>
      <c r="R171" s="247"/>
      <c r="S171" s="247"/>
      <c r="T171" s="248"/>
      <c r="AT171" s="249" t="s">
        <v>141</v>
      </c>
      <c r="AU171" s="249" t="s">
        <v>78</v>
      </c>
      <c r="AV171" s="239" t="s">
        <v>21</v>
      </c>
      <c r="AW171" s="239" t="s">
        <v>34</v>
      </c>
      <c r="AX171" s="239" t="s">
        <v>70</v>
      </c>
      <c r="AY171" s="249" t="s">
        <v>132</v>
      </c>
    </row>
    <row r="172" spans="2:51" s="210" customFormat="1" ht="12.75">
      <c r="B172" s="211"/>
      <c r="C172" s="212"/>
      <c r="D172" s="213" t="s">
        <v>141</v>
      </c>
      <c r="E172" s="214"/>
      <c r="F172" s="215" t="s">
        <v>190</v>
      </c>
      <c r="G172" s="212"/>
      <c r="H172" s="216">
        <v>234</v>
      </c>
      <c r="I172" s="217"/>
      <c r="J172" s="212"/>
      <c r="K172" s="212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141</v>
      </c>
      <c r="AU172" s="222" t="s">
        <v>78</v>
      </c>
      <c r="AV172" s="210" t="s">
        <v>78</v>
      </c>
      <c r="AW172" s="210" t="s">
        <v>34</v>
      </c>
      <c r="AX172" s="210" t="s">
        <v>70</v>
      </c>
      <c r="AY172" s="222" t="s">
        <v>132</v>
      </c>
    </row>
    <row r="173" spans="2:51" s="210" customFormat="1" ht="12.75">
      <c r="B173" s="211"/>
      <c r="C173" s="212"/>
      <c r="D173" s="213" t="s">
        <v>141</v>
      </c>
      <c r="E173" s="214"/>
      <c r="F173" s="215" t="s">
        <v>143</v>
      </c>
      <c r="G173" s="212"/>
      <c r="H173" s="216">
        <v>320</v>
      </c>
      <c r="I173" s="217"/>
      <c r="J173" s="212"/>
      <c r="K173" s="212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141</v>
      </c>
      <c r="AU173" s="222" t="s">
        <v>78</v>
      </c>
      <c r="AV173" s="210" t="s">
        <v>78</v>
      </c>
      <c r="AW173" s="210" t="s">
        <v>34</v>
      </c>
      <c r="AX173" s="210" t="s">
        <v>70</v>
      </c>
      <c r="AY173" s="222" t="s">
        <v>132</v>
      </c>
    </row>
    <row r="174" spans="2:51" s="210" customFormat="1" ht="12.75">
      <c r="B174" s="211"/>
      <c r="C174" s="212"/>
      <c r="D174" s="213" t="s">
        <v>141</v>
      </c>
      <c r="E174" s="214"/>
      <c r="F174" s="215" t="s">
        <v>228</v>
      </c>
      <c r="G174" s="212"/>
      <c r="H174" s="216">
        <v>145</v>
      </c>
      <c r="I174" s="217"/>
      <c r="J174" s="212"/>
      <c r="K174" s="212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141</v>
      </c>
      <c r="AU174" s="222" t="s">
        <v>78</v>
      </c>
      <c r="AV174" s="210" t="s">
        <v>78</v>
      </c>
      <c r="AW174" s="210" t="s">
        <v>34</v>
      </c>
      <c r="AX174" s="210" t="s">
        <v>70</v>
      </c>
      <c r="AY174" s="222" t="s">
        <v>132</v>
      </c>
    </row>
    <row r="175" spans="2:51" s="223" customFormat="1" ht="12.75">
      <c r="B175" s="224"/>
      <c r="C175" s="225"/>
      <c r="D175" s="213" t="s">
        <v>141</v>
      </c>
      <c r="E175" s="250"/>
      <c r="F175" s="251" t="s">
        <v>152</v>
      </c>
      <c r="G175" s="225"/>
      <c r="H175" s="252">
        <v>699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141</v>
      </c>
      <c r="AU175" s="235" t="s">
        <v>78</v>
      </c>
      <c r="AV175" s="223" t="s">
        <v>139</v>
      </c>
      <c r="AW175" s="223" t="s">
        <v>34</v>
      </c>
      <c r="AX175" s="223" t="s">
        <v>21</v>
      </c>
      <c r="AY175" s="235" t="s">
        <v>132</v>
      </c>
    </row>
    <row r="176" spans="2:63" s="180" customFormat="1" ht="29.25" customHeight="1">
      <c r="B176" s="181"/>
      <c r="C176" s="182"/>
      <c r="D176" s="195" t="s">
        <v>69</v>
      </c>
      <c r="E176" s="196" t="s">
        <v>229</v>
      </c>
      <c r="F176" s="196" t="s">
        <v>230</v>
      </c>
      <c r="G176" s="182"/>
      <c r="H176" s="182"/>
      <c r="I176" s="185"/>
      <c r="J176" s="197">
        <f>BK176</f>
        <v>0</v>
      </c>
      <c r="K176" s="182"/>
      <c r="L176" s="187"/>
      <c r="M176" s="188"/>
      <c r="N176" s="189"/>
      <c r="O176" s="189"/>
      <c r="P176" s="190">
        <f>SUM(P177:P197)</f>
        <v>0</v>
      </c>
      <c r="Q176" s="189"/>
      <c r="R176" s="190">
        <f>SUM(R177:R197)</f>
        <v>0</v>
      </c>
      <c r="S176" s="189"/>
      <c r="T176" s="191">
        <f>SUM(T177:T197)</f>
        <v>21.453000000000003</v>
      </c>
      <c r="AR176" s="192" t="s">
        <v>21</v>
      </c>
      <c r="AT176" s="193" t="s">
        <v>69</v>
      </c>
      <c r="AU176" s="193" t="s">
        <v>21</v>
      </c>
      <c r="AY176" s="192" t="s">
        <v>132</v>
      </c>
      <c r="BK176" s="194">
        <f>SUM(BK177:BK197)</f>
        <v>0</v>
      </c>
    </row>
    <row r="177" spans="2:65" s="27" customFormat="1" ht="57" customHeight="1">
      <c r="B177" s="28"/>
      <c r="C177" s="198" t="s">
        <v>78</v>
      </c>
      <c r="D177" s="198" t="s">
        <v>135</v>
      </c>
      <c r="E177" s="199" t="s">
        <v>231</v>
      </c>
      <c r="F177" s="200" t="s">
        <v>232</v>
      </c>
      <c r="G177" s="201" t="s">
        <v>84</v>
      </c>
      <c r="H177" s="202">
        <v>148</v>
      </c>
      <c r="I177" s="203"/>
      <c r="J177" s="204">
        <f>ROUND(I177*H177,2)</f>
        <v>0</v>
      </c>
      <c r="K177" s="200" t="s">
        <v>138</v>
      </c>
      <c r="L177" s="54"/>
      <c r="M177" s="205"/>
      <c r="N177" s="206" t="s">
        <v>41</v>
      </c>
      <c r="O177" s="29"/>
      <c r="P177" s="207">
        <f>O177*H177</f>
        <v>0</v>
      </c>
      <c r="Q177" s="207">
        <v>0</v>
      </c>
      <c r="R177" s="207">
        <f>Q177*H177</f>
        <v>0</v>
      </c>
      <c r="S177" s="207">
        <v>0.097</v>
      </c>
      <c r="T177" s="208">
        <f>S177*H177</f>
        <v>14.356</v>
      </c>
      <c r="AR177" s="7" t="s">
        <v>139</v>
      </c>
      <c r="AT177" s="7" t="s">
        <v>135</v>
      </c>
      <c r="AU177" s="7" t="s">
        <v>78</v>
      </c>
      <c r="AY177" s="7" t="s">
        <v>132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7" t="s">
        <v>21</v>
      </c>
      <c r="BK177" s="209">
        <f>ROUND(I177*H177,2)</f>
        <v>0</v>
      </c>
      <c r="BL177" s="7" t="s">
        <v>139</v>
      </c>
      <c r="BM177" s="7" t="s">
        <v>233</v>
      </c>
    </row>
    <row r="178" spans="2:51" s="210" customFormat="1" ht="12.75">
      <c r="B178" s="211"/>
      <c r="C178" s="212"/>
      <c r="D178" s="213" t="s">
        <v>141</v>
      </c>
      <c r="E178" s="214"/>
      <c r="F178" s="215" t="s">
        <v>234</v>
      </c>
      <c r="G178" s="212"/>
      <c r="H178" s="216">
        <v>25</v>
      </c>
      <c r="I178" s="217"/>
      <c r="J178" s="212"/>
      <c r="K178" s="212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141</v>
      </c>
      <c r="AU178" s="222" t="s">
        <v>78</v>
      </c>
      <c r="AV178" s="210" t="s">
        <v>78</v>
      </c>
      <c r="AW178" s="210" t="s">
        <v>34</v>
      </c>
      <c r="AX178" s="210" t="s">
        <v>70</v>
      </c>
      <c r="AY178" s="222" t="s">
        <v>132</v>
      </c>
    </row>
    <row r="179" spans="2:51" s="210" customFormat="1" ht="12.75">
      <c r="B179" s="211"/>
      <c r="C179" s="212"/>
      <c r="D179" s="213" t="s">
        <v>141</v>
      </c>
      <c r="E179" s="214"/>
      <c r="F179" s="215" t="s">
        <v>235</v>
      </c>
      <c r="G179" s="212"/>
      <c r="H179" s="216">
        <v>41</v>
      </c>
      <c r="I179" s="217"/>
      <c r="J179" s="212"/>
      <c r="K179" s="212"/>
      <c r="L179" s="218"/>
      <c r="M179" s="219"/>
      <c r="N179" s="220"/>
      <c r="O179" s="220"/>
      <c r="P179" s="220"/>
      <c r="Q179" s="220"/>
      <c r="R179" s="220"/>
      <c r="S179" s="220"/>
      <c r="T179" s="221"/>
      <c r="AT179" s="222" t="s">
        <v>141</v>
      </c>
      <c r="AU179" s="222" t="s">
        <v>78</v>
      </c>
      <c r="AV179" s="210" t="s">
        <v>78</v>
      </c>
      <c r="AW179" s="210" t="s">
        <v>34</v>
      </c>
      <c r="AX179" s="210" t="s">
        <v>70</v>
      </c>
      <c r="AY179" s="222" t="s">
        <v>132</v>
      </c>
    </row>
    <row r="180" spans="2:51" s="210" customFormat="1" ht="12.75">
      <c r="B180" s="211"/>
      <c r="C180" s="212"/>
      <c r="D180" s="213" t="s">
        <v>141</v>
      </c>
      <c r="E180" s="214"/>
      <c r="F180" s="215" t="s">
        <v>236</v>
      </c>
      <c r="G180" s="212"/>
      <c r="H180" s="216">
        <v>18</v>
      </c>
      <c r="I180" s="217"/>
      <c r="J180" s="212"/>
      <c r="K180" s="212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141</v>
      </c>
      <c r="AU180" s="222" t="s">
        <v>78</v>
      </c>
      <c r="AV180" s="210" t="s">
        <v>78</v>
      </c>
      <c r="AW180" s="210" t="s">
        <v>34</v>
      </c>
      <c r="AX180" s="210" t="s">
        <v>70</v>
      </c>
      <c r="AY180" s="222" t="s">
        <v>132</v>
      </c>
    </row>
    <row r="181" spans="2:51" s="210" customFormat="1" ht="12.75">
      <c r="B181" s="211"/>
      <c r="C181" s="212"/>
      <c r="D181" s="213" t="s">
        <v>141</v>
      </c>
      <c r="E181" s="214"/>
      <c r="F181" s="215" t="s">
        <v>237</v>
      </c>
      <c r="G181" s="212"/>
      <c r="H181" s="216">
        <v>64</v>
      </c>
      <c r="I181" s="217"/>
      <c r="J181" s="212"/>
      <c r="K181" s="212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141</v>
      </c>
      <c r="AU181" s="222" t="s">
        <v>78</v>
      </c>
      <c r="AV181" s="210" t="s">
        <v>78</v>
      </c>
      <c r="AW181" s="210" t="s">
        <v>34</v>
      </c>
      <c r="AX181" s="210" t="s">
        <v>70</v>
      </c>
      <c r="AY181" s="222" t="s">
        <v>132</v>
      </c>
    </row>
    <row r="182" spans="2:51" s="223" customFormat="1" ht="12.75">
      <c r="B182" s="224"/>
      <c r="C182" s="225"/>
      <c r="D182" s="226" t="s">
        <v>141</v>
      </c>
      <c r="E182" s="227" t="s">
        <v>83</v>
      </c>
      <c r="F182" s="228" t="s">
        <v>152</v>
      </c>
      <c r="G182" s="225"/>
      <c r="H182" s="229">
        <v>148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AT182" s="235" t="s">
        <v>141</v>
      </c>
      <c r="AU182" s="235" t="s">
        <v>78</v>
      </c>
      <c r="AV182" s="223" t="s">
        <v>139</v>
      </c>
      <c r="AW182" s="223" t="s">
        <v>34</v>
      </c>
      <c r="AX182" s="223" t="s">
        <v>21</v>
      </c>
      <c r="AY182" s="235" t="s">
        <v>132</v>
      </c>
    </row>
    <row r="183" spans="2:65" s="27" customFormat="1" ht="44.25" customHeight="1">
      <c r="B183" s="28"/>
      <c r="C183" s="198" t="s">
        <v>217</v>
      </c>
      <c r="D183" s="198" t="s">
        <v>135</v>
      </c>
      <c r="E183" s="199" t="s">
        <v>238</v>
      </c>
      <c r="F183" s="200" t="s">
        <v>239</v>
      </c>
      <c r="G183" s="201" t="s">
        <v>84</v>
      </c>
      <c r="H183" s="202">
        <v>23</v>
      </c>
      <c r="I183" s="203"/>
      <c r="J183" s="204">
        <f>ROUND(I183*H183,2)</f>
        <v>0</v>
      </c>
      <c r="K183" s="200" t="s">
        <v>138</v>
      </c>
      <c r="L183" s="54"/>
      <c r="M183" s="205"/>
      <c r="N183" s="206" t="s">
        <v>41</v>
      </c>
      <c r="O183" s="29"/>
      <c r="P183" s="207">
        <f>O183*H183</f>
        <v>0</v>
      </c>
      <c r="Q183" s="207">
        <v>0</v>
      </c>
      <c r="R183" s="207">
        <f>Q183*H183</f>
        <v>0</v>
      </c>
      <c r="S183" s="207">
        <v>0.129</v>
      </c>
      <c r="T183" s="208">
        <f>S183*H183</f>
        <v>2.967</v>
      </c>
      <c r="AR183" s="7" t="s">
        <v>139</v>
      </c>
      <c r="AT183" s="7" t="s">
        <v>135</v>
      </c>
      <c r="AU183" s="7" t="s">
        <v>78</v>
      </c>
      <c r="AY183" s="7" t="s">
        <v>132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7" t="s">
        <v>21</v>
      </c>
      <c r="BK183" s="209">
        <f>ROUND(I183*H183,2)</f>
        <v>0</v>
      </c>
      <c r="BL183" s="7" t="s">
        <v>139</v>
      </c>
      <c r="BM183" s="7" t="s">
        <v>240</v>
      </c>
    </row>
    <row r="184" spans="2:51" s="210" customFormat="1" ht="12.75">
      <c r="B184" s="211"/>
      <c r="C184" s="212"/>
      <c r="D184" s="213" t="s">
        <v>141</v>
      </c>
      <c r="E184" s="214"/>
      <c r="F184" s="215" t="s">
        <v>241</v>
      </c>
      <c r="G184" s="212"/>
      <c r="H184" s="216">
        <v>10</v>
      </c>
      <c r="I184" s="217"/>
      <c r="J184" s="212"/>
      <c r="K184" s="212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141</v>
      </c>
      <c r="AU184" s="222" t="s">
        <v>78</v>
      </c>
      <c r="AV184" s="210" t="s">
        <v>78</v>
      </c>
      <c r="AW184" s="210" t="s">
        <v>34</v>
      </c>
      <c r="AX184" s="210" t="s">
        <v>70</v>
      </c>
      <c r="AY184" s="222" t="s">
        <v>132</v>
      </c>
    </row>
    <row r="185" spans="2:51" s="210" customFormat="1" ht="12.75">
      <c r="B185" s="211"/>
      <c r="C185" s="212"/>
      <c r="D185" s="213" t="s">
        <v>141</v>
      </c>
      <c r="E185" s="214"/>
      <c r="F185" s="215" t="s">
        <v>242</v>
      </c>
      <c r="G185" s="212"/>
      <c r="H185" s="216">
        <v>3</v>
      </c>
      <c r="I185" s="217"/>
      <c r="J185" s="212"/>
      <c r="K185" s="212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141</v>
      </c>
      <c r="AU185" s="222" t="s">
        <v>78</v>
      </c>
      <c r="AV185" s="210" t="s">
        <v>78</v>
      </c>
      <c r="AW185" s="210" t="s">
        <v>34</v>
      </c>
      <c r="AX185" s="210" t="s">
        <v>70</v>
      </c>
      <c r="AY185" s="222" t="s">
        <v>132</v>
      </c>
    </row>
    <row r="186" spans="2:51" s="210" customFormat="1" ht="12.75">
      <c r="B186" s="211"/>
      <c r="C186" s="212"/>
      <c r="D186" s="213" t="s">
        <v>141</v>
      </c>
      <c r="E186" s="214"/>
      <c r="F186" s="215" t="s">
        <v>243</v>
      </c>
      <c r="G186" s="212"/>
      <c r="H186" s="216">
        <v>5</v>
      </c>
      <c r="I186" s="217"/>
      <c r="J186" s="212"/>
      <c r="K186" s="212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141</v>
      </c>
      <c r="AU186" s="222" t="s">
        <v>78</v>
      </c>
      <c r="AV186" s="210" t="s">
        <v>78</v>
      </c>
      <c r="AW186" s="210" t="s">
        <v>34</v>
      </c>
      <c r="AX186" s="210" t="s">
        <v>70</v>
      </c>
      <c r="AY186" s="222" t="s">
        <v>132</v>
      </c>
    </row>
    <row r="187" spans="2:51" s="210" customFormat="1" ht="12.75">
      <c r="B187" s="211"/>
      <c r="C187" s="212"/>
      <c r="D187" s="213" t="s">
        <v>141</v>
      </c>
      <c r="E187" s="214"/>
      <c r="F187" s="215" t="s">
        <v>244</v>
      </c>
      <c r="G187" s="212"/>
      <c r="H187" s="216">
        <v>5</v>
      </c>
      <c r="I187" s="217"/>
      <c r="J187" s="212"/>
      <c r="K187" s="212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141</v>
      </c>
      <c r="AU187" s="222" t="s">
        <v>78</v>
      </c>
      <c r="AV187" s="210" t="s">
        <v>78</v>
      </c>
      <c r="AW187" s="210" t="s">
        <v>34</v>
      </c>
      <c r="AX187" s="210" t="s">
        <v>70</v>
      </c>
      <c r="AY187" s="222" t="s">
        <v>132</v>
      </c>
    </row>
    <row r="188" spans="2:51" s="223" customFormat="1" ht="12.75">
      <c r="B188" s="224"/>
      <c r="C188" s="225"/>
      <c r="D188" s="226" t="s">
        <v>141</v>
      </c>
      <c r="E188" s="227" t="s">
        <v>89</v>
      </c>
      <c r="F188" s="228" t="s">
        <v>152</v>
      </c>
      <c r="G188" s="225"/>
      <c r="H188" s="229">
        <v>23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AT188" s="235" t="s">
        <v>141</v>
      </c>
      <c r="AU188" s="235" t="s">
        <v>78</v>
      </c>
      <c r="AV188" s="223" t="s">
        <v>139</v>
      </c>
      <c r="AW188" s="223" t="s">
        <v>34</v>
      </c>
      <c r="AX188" s="223" t="s">
        <v>21</v>
      </c>
      <c r="AY188" s="235" t="s">
        <v>132</v>
      </c>
    </row>
    <row r="189" spans="2:65" s="27" customFormat="1" ht="44.25" customHeight="1">
      <c r="B189" s="28"/>
      <c r="C189" s="198" t="s">
        <v>245</v>
      </c>
      <c r="D189" s="198" t="s">
        <v>135</v>
      </c>
      <c r="E189" s="199" t="s">
        <v>246</v>
      </c>
      <c r="F189" s="200" t="s">
        <v>247</v>
      </c>
      <c r="G189" s="201" t="s">
        <v>81</v>
      </c>
      <c r="H189" s="202">
        <v>104</v>
      </c>
      <c r="I189" s="203"/>
      <c r="J189" s="204">
        <f>ROUND(I189*H189,2)</f>
        <v>0</v>
      </c>
      <c r="K189" s="200" t="s">
        <v>138</v>
      </c>
      <c r="L189" s="54"/>
      <c r="M189" s="205"/>
      <c r="N189" s="206" t="s">
        <v>41</v>
      </c>
      <c r="O189" s="29"/>
      <c r="P189" s="207">
        <f>O189*H189</f>
        <v>0</v>
      </c>
      <c r="Q189" s="207">
        <v>0</v>
      </c>
      <c r="R189" s="207">
        <f>Q189*H189</f>
        <v>0</v>
      </c>
      <c r="S189" s="207">
        <v>0.02</v>
      </c>
      <c r="T189" s="208">
        <f>S189*H189</f>
        <v>2.08</v>
      </c>
      <c r="AR189" s="7" t="s">
        <v>139</v>
      </c>
      <c r="AT189" s="7" t="s">
        <v>135</v>
      </c>
      <c r="AU189" s="7" t="s">
        <v>78</v>
      </c>
      <c r="AY189" s="7" t="s">
        <v>132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7" t="s">
        <v>21</v>
      </c>
      <c r="BK189" s="209">
        <f>ROUND(I189*H189,2)</f>
        <v>0</v>
      </c>
      <c r="BL189" s="7" t="s">
        <v>139</v>
      </c>
      <c r="BM189" s="7" t="s">
        <v>248</v>
      </c>
    </row>
    <row r="190" spans="2:51" s="210" customFormat="1" ht="12.75">
      <c r="B190" s="211"/>
      <c r="C190" s="212"/>
      <c r="D190" s="226" t="s">
        <v>141</v>
      </c>
      <c r="E190" s="236"/>
      <c r="F190" s="237" t="s">
        <v>249</v>
      </c>
      <c r="G190" s="212"/>
      <c r="H190" s="238">
        <v>104</v>
      </c>
      <c r="I190" s="217"/>
      <c r="J190" s="212"/>
      <c r="K190" s="212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141</v>
      </c>
      <c r="AU190" s="222" t="s">
        <v>78</v>
      </c>
      <c r="AV190" s="210" t="s">
        <v>78</v>
      </c>
      <c r="AW190" s="210" t="s">
        <v>34</v>
      </c>
      <c r="AX190" s="210" t="s">
        <v>21</v>
      </c>
      <c r="AY190" s="222" t="s">
        <v>132</v>
      </c>
    </row>
    <row r="191" spans="2:65" s="27" customFormat="1" ht="44.25" customHeight="1">
      <c r="B191" s="28"/>
      <c r="C191" s="198" t="s">
        <v>250</v>
      </c>
      <c r="D191" s="198" t="s">
        <v>135</v>
      </c>
      <c r="E191" s="199" t="s">
        <v>251</v>
      </c>
      <c r="F191" s="200" t="s">
        <v>252</v>
      </c>
      <c r="G191" s="201" t="s">
        <v>81</v>
      </c>
      <c r="H191" s="202">
        <v>41</v>
      </c>
      <c r="I191" s="203"/>
      <c r="J191" s="204">
        <f>ROUND(I191*H191,2)</f>
        <v>0</v>
      </c>
      <c r="K191" s="200" t="s">
        <v>138</v>
      </c>
      <c r="L191" s="54"/>
      <c r="M191" s="205"/>
      <c r="N191" s="206" t="s">
        <v>41</v>
      </c>
      <c r="O191" s="29"/>
      <c r="P191" s="207">
        <f>O191*H191</f>
        <v>0</v>
      </c>
      <c r="Q191" s="207">
        <v>0</v>
      </c>
      <c r="R191" s="207">
        <f>Q191*H191</f>
        <v>0</v>
      </c>
      <c r="S191" s="207">
        <v>0.05</v>
      </c>
      <c r="T191" s="208">
        <f>S191*H191</f>
        <v>2.0500000000000003</v>
      </c>
      <c r="AR191" s="7" t="s">
        <v>139</v>
      </c>
      <c r="AT191" s="7" t="s">
        <v>135</v>
      </c>
      <c r="AU191" s="7" t="s">
        <v>78</v>
      </c>
      <c r="AY191" s="7" t="s">
        <v>132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7" t="s">
        <v>21</v>
      </c>
      <c r="BK191" s="209">
        <f>ROUND(I191*H191,2)</f>
        <v>0</v>
      </c>
      <c r="BL191" s="7" t="s">
        <v>139</v>
      </c>
      <c r="BM191" s="7" t="s">
        <v>253</v>
      </c>
    </row>
    <row r="192" spans="2:51" s="210" customFormat="1" ht="12.75">
      <c r="B192" s="211"/>
      <c r="C192" s="212"/>
      <c r="D192" s="226" t="s">
        <v>141</v>
      </c>
      <c r="E192" s="236" t="s">
        <v>87</v>
      </c>
      <c r="F192" s="237" t="s">
        <v>254</v>
      </c>
      <c r="G192" s="212"/>
      <c r="H192" s="238">
        <v>41</v>
      </c>
      <c r="I192" s="217"/>
      <c r="J192" s="212"/>
      <c r="K192" s="212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141</v>
      </c>
      <c r="AU192" s="222" t="s">
        <v>78</v>
      </c>
      <c r="AV192" s="210" t="s">
        <v>78</v>
      </c>
      <c r="AW192" s="210" t="s">
        <v>34</v>
      </c>
      <c r="AX192" s="210" t="s">
        <v>21</v>
      </c>
      <c r="AY192" s="222" t="s">
        <v>132</v>
      </c>
    </row>
    <row r="193" spans="2:65" s="27" customFormat="1" ht="57" customHeight="1">
      <c r="B193" s="28"/>
      <c r="C193" s="198" t="s">
        <v>191</v>
      </c>
      <c r="D193" s="198" t="s">
        <v>135</v>
      </c>
      <c r="E193" s="199" t="s">
        <v>255</v>
      </c>
      <c r="F193" s="200" t="s">
        <v>256</v>
      </c>
      <c r="G193" s="201" t="s">
        <v>81</v>
      </c>
      <c r="H193" s="202">
        <v>503</v>
      </c>
      <c r="I193" s="203"/>
      <c r="J193" s="204">
        <f>ROUND(I193*H193,2)</f>
        <v>0</v>
      </c>
      <c r="K193" s="200" t="s">
        <v>138</v>
      </c>
      <c r="L193" s="54"/>
      <c r="M193" s="205"/>
      <c r="N193" s="206" t="s">
        <v>41</v>
      </c>
      <c r="O193" s="29"/>
      <c r="P193" s="207">
        <f>O193*H193</f>
        <v>0</v>
      </c>
      <c r="Q193" s="207">
        <v>0</v>
      </c>
      <c r="R193" s="207">
        <f>Q193*H193</f>
        <v>0</v>
      </c>
      <c r="S193" s="207">
        <v>0</v>
      </c>
      <c r="T193" s="208">
        <f>S193*H193</f>
        <v>0</v>
      </c>
      <c r="AR193" s="7" t="s">
        <v>139</v>
      </c>
      <c r="AT193" s="7" t="s">
        <v>135</v>
      </c>
      <c r="AU193" s="7" t="s">
        <v>78</v>
      </c>
      <c r="AY193" s="7" t="s">
        <v>132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7" t="s">
        <v>21</v>
      </c>
      <c r="BK193" s="209">
        <f>ROUND(I193*H193,2)</f>
        <v>0</v>
      </c>
      <c r="BL193" s="7" t="s">
        <v>139</v>
      </c>
      <c r="BM193" s="7" t="s">
        <v>257</v>
      </c>
    </row>
    <row r="194" spans="2:51" s="239" customFormat="1" ht="12.75">
      <c r="B194" s="240"/>
      <c r="C194" s="241"/>
      <c r="D194" s="213" t="s">
        <v>141</v>
      </c>
      <c r="E194" s="242"/>
      <c r="F194" s="243" t="s">
        <v>258</v>
      </c>
      <c r="G194" s="241"/>
      <c r="H194" s="242"/>
      <c r="I194" s="244"/>
      <c r="J194" s="241"/>
      <c r="K194" s="241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141</v>
      </c>
      <c r="AU194" s="249" t="s">
        <v>78</v>
      </c>
      <c r="AV194" s="239" t="s">
        <v>21</v>
      </c>
      <c r="AW194" s="239" t="s">
        <v>34</v>
      </c>
      <c r="AX194" s="239" t="s">
        <v>70</v>
      </c>
      <c r="AY194" s="249" t="s">
        <v>132</v>
      </c>
    </row>
    <row r="195" spans="2:51" s="210" customFormat="1" ht="12.75">
      <c r="B195" s="211"/>
      <c r="C195" s="212"/>
      <c r="D195" s="213" t="s">
        <v>141</v>
      </c>
      <c r="E195" s="214"/>
      <c r="F195" s="215" t="s">
        <v>259</v>
      </c>
      <c r="G195" s="212"/>
      <c r="H195" s="216">
        <v>340</v>
      </c>
      <c r="I195" s="217"/>
      <c r="J195" s="212"/>
      <c r="K195" s="212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141</v>
      </c>
      <c r="AU195" s="222" t="s">
        <v>78</v>
      </c>
      <c r="AV195" s="210" t="s">
        <v>78</v>
      </c>
      <c r="AW195" s="210" t="s">
        <v>34</v>
      </c>
      <c r="AX195" s="210" t="s">
        <v>70</v>
      </c>
      <c r="AY195" s="222" t="s">
        <v>132</v>
      </c>
    </row>
    <row r="196" spans="2:51" s="210" customFormat="1" ht="12.75">
      <c r="B196" s="211"/>
      <c r="C196" s="212"/>
      <c r="D196" s="213" t="s">
        <v>141</v>
      </c>
      <c r="E196" s="214"/>
      <c r="F196" s="215" t="s">
        <v>260</v>
      </c>
      <c r="G196" s="212"/>
      <c r="H196" s="216">
        <v>163</v>
      </c>
      <c r="I196" s="217"/>
      <c r="J196" s="212"/>
      <c r="K196" s="212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141</v>
      </c>
      <c r="AU196" s="222" t="s">
        <v>78</v>
      </c>
      <c r="AV196" s="210" t="s">
        <v>78</v>
      </c>
      <c r="AW196" s="210" t="s">
        <v>34</v>
      </c>
      <c r="AX196" s="210" t="s">
        <v>70</v>
      </c>
      <c r="AY196" s="222" t="s">
        <v>132</v>
      </c>
    </row>
    <row r="197" spans="2:51" s="223" customFormat="1" ht="12.75">
      <c r="B197" s="224"/>
      <c r="C197" s="225"/>
      <c r="D197" s="213" t="s">
        <v>141</v>
      </c>
      <c r="E197" s="250"/>
      <c r="F197" s="251" t="s">
        <v>152</v>
      </c>
      <c r="G197" s="225"/>
      <c r="H197" s="252">
        <v>503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141</v>
      </c>
      <c r="AU197" s="235" t="s">
        <v>78</v>
      </c>
      <c r="AV197" s="223" t="s">
        <v>139</v>
      </c>
      <c r="AW197" s="223" t="s">
        <v>34</v>
      </c>
      <c r="AX197" s="223" t="s">
        <v>21</v>
      </c>
      <c r="AY197" s="235" t="s">
        <v>132</v>
      </c>
    </row>
    <row r="198" spans="2:63" s="180" customFormat="1" ht="29.25" customHeight="1">
      <c r="B198" s="181"/>
      <c r="C198" s="182"/>
      <c r="D198" s="195" t="s">
        <v>69</v>
      </c>
      <c r="E198" s="196" t="s">
        <v>261</v>
      </c>
      <c r="F198" s="196" t="s">
        <v>262</v>
      </c>
      <c r="G198" s="182"/>
      <c r="H198" s="182"/>
      <c r="I198" s="185"/>
      <c r="J198" s="197">
        <f>BK198</f>
        <v>0</v>
      </c>
      <c r="K198" s="182"/>
      <c r="L198" s="187"/>
      <c r="M198" s="188"/>
      <c r="N198" s="189"/>
      <c r="O198" s="189"/>
      <c r="P198" s="190">
        <f>SUM(P199:P218)</f>
        <v>0</v>
      </c>
      <c r="Q198" s="189"/>
      <c r="R198" s="190">
        <f>SUM(R199:R218)</f>
        <v>0</v>
      </c>
      <c r="S198" s="189"/>
      <c r="T198" s="191">
        <f>SUM(T199:T218)</f>
        <v>0</v>
      </c>
      <c r="AR198" s="192" t="s">
        <v>21</v>
      </c>
      <c r="AT198" s="193" t="s">
        <v>69</v>
      </c>
      <c r="AU198" s="193" t="s">
        <v>21</v>
      </c>
      <c r="AY198" s="192" t="s">
        <v>132</v>
      </c>
      <c r="BK198" s="194">
        <f>SUM(BK199:BK218)</f>
        <v>0</v>
      </c>
    </row>
    <row r="199" spans="2:65" s="27" customFormat="1" ht="31.5" customHeight="1">
      <c r="B199" s="28"/>
      <c r="C199" s="198" t="s">
        <v>8</v>
      </c>
      <c r="D199" s="198" t="s">
        <v>135</v>
      </c>
      <c r="E199" s="199" t="s">
        <v>263</v>
      </c>
      <c r="F199" s="200" t="s">
        <v>264</v>
      </c>
      <c r="G199" s="201" t="s">
        <v>183</v>
      </c>
      <c r="H199" s="202">
        <v>539.228</v>
      </c>
      <c r="I199" s="203"/>
      <c r="J199" s="204">
        <f>ROUND(I199*H199,2)</f>
        <v>0</v>
      </c>
      <c r="K199" s="200" t="s">
        <v>138</v>
      </c>
      <c r="L199" s="54"/>
      <c r="M199" s="205"/>
      <c r="N199" s="206" t="s">
        <v>41</v>
      </c>
      <c r="O199" s="29"/>
      <c r="P199" s="207">
        <f>O199*H199</f>
        <v>0</v>
      </c>
      <c r="Q199" s="207">
        <v>0</v>
      </c>
      <c r="R199" s="207">
        <f>Q199*H199</f>
        <v>0</v>
      </c>
      <c r="S199" s="207">
        <v>0</v>
      </c>
      <c r="T199" s="208">
        <f>S199*H199</f>
        <v>0</v>
      </c>
      <c r="AR199" s="7" t="s">
        <v>139</v>
      </c>
      <c r="AT199" s="7" t="s">
        <v>135</v>
      </c>
      <c r="AU199" s="7" t="s">
        <v>78</v>
      </c>
      <c r="AY199" s="7" t="s">
        <v>132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7" t="s">
        <v>21</v>
      </c>
      <c r="BK199" s="209">
        <f>ROUND(I199*H199,2)</f>
        <v>0</v>
      </c>
      <c r="BL199" s="7" t="s">
        <v>139</v>
      </c>
      <c r="BM199" s="7" t="s">
        <v>265</v>
      </c>
    </row>
    <row r="200" spans="2:51" s="210" customFormat="1" ht="12.75">
      <c r="B200" s="211"/>
      <c r="C200" s="212"/>
      <c r="D200" s="213" t="s">
        <v>141</v>
      </c>
      <c r="E200" s="214"/>
      <c r="F200" s="215" t="s">
        <v>266</v>
      </c>
      <c r="G200" s="212"/>
      <c r="H200" s="216">
        <v>102.582</v>
      </c>
      <c r="I200" s="217"/>
      <c r="J200" s="212"/>
      <c r="K200" s="212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141</v>
      </c>
      <c r="AU200" s="222" t="s">
        <v>78</v>
      </c>
      <c r="AV200" s="210" t="s">
        <v>78</v>
      </c>
      <c r="AW200" s="210" t="s">
        <v>34</v>
      </c>
      <c r="AX200" s="210" t="s">
        <v>70</v>
      </c>
      <c r="AY200" s="222" t="s">
        <v>132</v>
      </c>
    </row>
    <row r="201" spans="2:51" s="210" customFormat="1" ht="12.75">
      <c r="B201" s="211"/>
      <c r="C201" s="212"/>
      <c r="D201" s="213" t="s">
        <v>141</v>
      </c>
      <c r="E201" s="214"/>
      <c r="F201" s="215" t="s">
        <v>267</v>
      </c>
      <c r="G201" s="212"/>
      <c r="H201" s="216">
        <v>141.78</v>
      </c>
      <c r="I201" s="217"/>
      <c r="J201" s="212"/>
      <c r="K201" s="212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141</v>
      </c>
      <c r="AU201" s="222" t="s">
        <v>78</v>
      </c>
      <c r="AV201" s="210" t="s">
        <v>78</v>
      </c>
      <c r="AW201" s="210" t="s">
        <v>34</v>
      </c>
      <c r="AX201" s="210" t="s">
        <v>70</v>
      </c>
      <c r="AY201" s="222" t="s">
        <v>132</v>
      </c>
    </row>
    <row r="202" spans="2:51" s="210" customFormat="1" ht="12.75">
      <c r="B202" s="211"/>
      <c r="C202" s="212"/>
      <c r="D202" s="213" t="s">
        <v>141</v>
      </c>
      <c r="E202" s="214"/>
      <c r="F202" s="215" t="s">
        <v>268</v>
      </c>
      <c r="G202" s="212"/>
      <c r="H202" s="216">
        <v>141.78</v>
      </c>
      <c r="I202" s="217"/>
      <c r="J202" s="212"/>
      <c r="K202" s="212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141</v>
      </c>
      <c r="AU202" s="222" t="s">
        <v>78</v>
      </c>
      <c r="AV202" s="210" t="s">
        <v>78</v>
      </c>
      <c r="AW202" s="210" t="s">
        <v>34</v>
      </c>
      <c r="AX202" s="210" t="s">
        <v>70</v>
      </c>
      <c r="AY202" s="222" t="s">
        <v>132</v>
      </c>
    </row>
    <row r="203" spans="2:51" s="210" customFormat="1" ht="12.75">
      <c r="B203" s="211"/>
      <c r="C203" s="212"/>
      <c r="D203" s="213" t="s">
        <v>141</v>
      </c>
      <c r="E203" s="214"/>
      <c r="F203" s="215" t="s">
        <v>269</v>
      </c>
      <c r="G203" s="212"/>
      <c r="H203" s="216">
        <v>12.446</v>
      </c>
      <c r="I203" s="217"/>
      <c r="J203" s="212"/>
      <c r="K203" s="212"/>
      <c r="L203" s="218"/>
      <c r="M203" s="219"/>
      <c r="N203" s="220"/>
      <c r="O203" s="220"/>
      <c r="P203" s="220"/>
      <c r="Q203" s="220"/>
      <c r="R203" s="220"/>
      <c r="S203" s="220"/>
      <c r="T203" s="221"/>
      <c r="AT203" s="222" t="s">
        <v>141</v>
      </c>
      <c r="AU203" s="222" t="s">
        <v>78</v>
      </c>
      <c r="AV203" s="210" t="s">
        <v>78</v>
      </c>
      <c r="AW203" s="210" t="s">
        <v>34</v>
      </c>
      <c r="AX203" s="210" t="s">
        <v>70</v>
      </c>
      <c r="AY203" s="222" t="s">
        <v>132</v>
      </c>
    </row>
    <row r="204" spans="2:51" s="210" customFormat="1" ht="12.75">
      <c r="B204" s="211"/>
      <c r="C204" s="212"/>
      <c r="D204" s="213" t="s">
        <v>141</v>
      </c>
      <c r="E204" s="214"/>
      <c r="F204" s="215" t="s">
        <v>270</v>
      </c>
      <c r="G204" s="212"/>
      <c r="H204" s="216">
        <v>59.04</v>
      </c>
      <c r="I204" s="217"/>
      <c r="J204" s="212"/>
      <c r="K204" s="212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141</v>
      </c>
      <c r="AU204" s="222" t="s">
        <v>78</v>
      </c>
      <c r="AV204" s="210" t="s">
        <v>78</v>
      </c>
      <c r="AW204" s="210" t="s">
        <v>34</v>
      </c>
      <c r="AX204" s="210" t="s">
        <v>70</v>
      </c>
      <c r="AY204" s="222" t="s">
        <v>132</v>
      </c>
    </row>
    <row r="205" spans="2:51" s="210" customFormat="1" ht="12.75">
      <c r="B205" s="211"/>
      <c r="C205" s="212"/>
      <c r="D205" s="213" t="s">
        <v>141</v>
      </c>
      <c r="E205" s="214"/>
      <c r="F205" s="215" t="s">
        <v>271</v>
      </c>
      <c r="G205" s="212"/>
      <c r="H205" s="216">
        <v>81.6</v>
      </c>
      <c r="I205" s="217"/>
      <c r="J205" s="212"/>
      <c r="K205" s="212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141</v>
      </c>
      <c r="AU205" s="222" t="s">
        <v>78</v>
      </c>
      <c r="AV205" s="210" t="s">
        <v>78</v>
      </c>
      <c r="AW205" s="210" t="s">
        <v>34</v>
      </c>
      <c r="AX205" s="210" t="s">
        <v>70</v>
      </c>
      <c r="AY205" s="222" t="s">
        <v>132</v>
      </c>
    </row>
    <row r="206" spans="2:51" s="223" customFormat="1" ht="12.75">
      <c r="B206" s="224"/>
      <c r="C206" s="225"/>
      <c r="D206" s="226" t="s">
        <v>141</v>
      </c>
      <c r="E206" s="227"/>
      <c r="F206" s="228" t="s">
        <v>152</v>
      </c>
      <c r="G206" s="225"/>
      <c r="H206" s="229">
        <v>539.228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141</v>
      </c>
      <c r="AU206" s="235" t="s">
        <v>78</v>
      </c>
      <c r="AV206" s="223" t="s">
        <v>139</v>
      </c>
      <c r="AW206" s="223" t="s">
        <v>34</v>
      </c>
      <c r="AX206" s="223" t="s">
        <v>21</v>
      </c>
      <c r="AY206" s="235" t="s">
        <v>132</v>
      </c>
    </row>
    <row r="207" spans="2:65" s="27" customFormat="1" ht="31.5" customHeight="1">
      <c r="B207" s="28"/>
      <c r="C207" s="198" t="s">
        <v>272</v>
      </c>
      <c r="D207" s="198" t="s">
        <v>135</v>
      </c>
      <c r="E207" s="199" t="s">
        <v>273</v>
      </c>
      <c r="F207" s="200" t="s">
        <v>274</v>
      </c>
      <c r="G207" s="201" t="s">
        <v>183</v>
      </c>
      <c r="H207" s="202">
        <v>511.336</v>
      </c>
      <c r="I207" s="203"/>
      <c r="J207" s="204">
        <f>ROUND(I207*H207,2)</f>
        <v>0</v>
      </c>
      <c r="K207" s="200" t="s">
        <v>138</v>
      </c>
      <c r="L207" s="54"/>
      <c r="M207" s="205"/>
      <c r="N207" s="206" t="s">
        <v>41</v>
      </c>
      <c r="O207" s="29"/>
      <c r="P207" s="207">
        <f>O207*H207</f>
        <v>0</v>
      </c>
      <c r="Q207" s="207">
        <v>0</v>
      </c>
      <c r="R207" s="207">
        <f>Q207*H207</f>
        <v>0</v>
      </c>
      <c r="S207" s="207">
        <v>0</v>
      </c>
      <c r="T207" s="208">
        <f>S207*H207</f>
        <v>0</v>
      </c>
      <c r="AR207" s="7" t="s">
        <v>139</v>
      </c>
      <c r="AT207" s="7" t="s">
        <v>135</v>
      </c>
      <c r="AU207" s="7" t="s">
        <v>78</v>
      </c>
      <c r="AY207" s="7" t="s">
        <v>132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7" t="s">
        <v>21</v>
      </c>
      <c r="BK207" s="209">
        <f>ROUND(I207*H207,2)</f>
        <v>0</v>
      </c>
      <c r="BL207" s="7" t="s">
        <v>139</v>
      </c>
      <c r="BM207" s="7" t="s">
        <v>275</v>
      </c>
    </row>
    <row r="208" spans="2:51" s="210" customFormat="1" ht="12.75">
      <c r="B208" s="211"/>
      <c r="C208" s="212"/>
      <c r="D208" s="213" t="s">
        <v>141</v>
      </c>
      <c r="E208" s="214"/>
      <c r="F208" s="215" t="s">
        <v>276</v>
      </c>
      <c r="G208" s="212"/>
      <c r="H208" s="216">
        <v>205.164</v>
      </c>
      <c r="I208" s="217"/>
      <c r="J208" s="212"/>
      <c r="K208" s="212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141</v>
      </c>
      <c r="AU208" s="222" t="s">
        <v>78</v>
      </c>
      <c r="AV208" s="210" t="s">
        <v>78</v>
      </c>
      <c r="AW208" s="210" t="s">
        <v>34</v>
      </c>
      <c r="AX208" s="210" t="s">
        <v>70</v>
      </c>
      <c r="AY208" s="222" t="s">
        <v>132</v>
      </c>
    </row>
    <row r="209" spans="2:51" s="210" customFormat="1" ht="12.75">
      <c r="B209" s="211"/>
      <c r="C209" s="212"/>
      <c r="D209" s="213" t="s">
        <v>141</v>
      </c>
      <c r="E209" s="214"/>
      <c r="F209" s="215" t="s">
        <v>277</v>
      </c>
      <c r="G209" s="212"/>
      <c r="H209" s="216">
        <v>118.08</v>
      </c>
      <c r="I209" s="217"/>
      <c r="J209" s="212"/>
      <c r="K209" s="212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141</v>
      </c>
      <c r="AU209" s="222" t="s">
        <v>78</v>
      </c>
      <c r="AV209" s="210" t="s">
        <v>78</v>
      </c>
      <c r="AW209" s="210" t="s">
        <v>34</v>
      </c>
      <c r="AX209" s="210" t="s">
        <v>70</v>
      </c>
      <c r="AY209" s="222" t="s">
        <v>132</v>
      </c>
    </row>
    <row r="210" spans="2:51" s="210" customFormat="1" ht="12.75">
      <c r="B210" s="211"/>
      <c r="C210" s="212"/>
      <c r="D210" s="213" t="s">
        <v>141</v>
      </c>
      <c r="E210" s="214"/>
      <c r="F210" s="215" t="s">
        <v>278</v>
      </c>
      <c r="G210" s="212"/>
      <c r="H210" s="216">
        <v>163.2</v>
      </c>
      <c r="I210" s="217"/>
      <c r="J210" s="212"/>
      <c r="K210" s="212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141</v>
      </c>
      <c r="AU210" s="222" t="s">
        <v>78</v>
      </c>
      <c r="AV210" s="210" t="s">
        <v>78</v>
      </c>
      <c r="AW210" s="210" t="s">
        <v>34</v>
      </c>
      <c r="AX210" s="210" t="s">
        <v>70</v>
      </c>
      <c r="AY210" s="222" t="s">
        <v>132</v>
      </c>
    </row>
    <row r="211" spans="2:51" s="210" customFormat="1" ht="12.75">
      <c r="B211" s="211"/>
      <c r="C211" s="212"/>
      <c r="D211" s="213" t="s">
        <v>141</v>
      </c>
      <c r="E211" s="214"/>
      <c r="F211" s="215" t="s">
        <v>279</v>
      </c>
      <c r="G211" s="212"/>
      <c r="H211" s="216">
        <v>24.892</v>
      </c>
      <c r="I211" s="217"/>
      <c r="J211" s="212"/>
      <c r="K211" s="212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141</v>
      </c>
      <c r="AU211" s="222" t="s">
        <v>78</v>
      </c>
      <c r="AV211" s="210" t="s">
        <v>78</v>
      </c>
      <c r="AW211" s="210" t="s">
        <v>34</v>
      </c>
      <c r="AX211" s="210" t="s">
        <v>70</v>
      </c>
      <c r="AY211" s="222" t="s">
        <v>132</v>
      </c>
    </row>
    <row r="212" spans="2:51" s="223" customFormat="1" ht="12.75">
      <c r="B212" s="224"/>
      <c r="C212" s="225"/>
      <c r="D212" s="226" t="s">
        <v>141</v>
      </c>
      <c r="E212" s="227"/>
      <c r="F212" s="228" t="s">
        <v>152</v>
      </c>
      <c r="G212" s="225"/>
      <c r="H212" s="229">
        <v>511.336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AT212" s="235" t="s">
        <v>141</v>
      </c>
      <c r="AU212" s="235" t="s">
        <v>78</v>
      </c>
      <c r="AV212" s="223" t="s">
        <v>139</v>
      </c>
      <c r="AW212" s="223" t="s">
        <v>34</v>
      </c>
      <c r="AX212" s="223" t="s">
        <v>21</v>
      </c>
      <c r="AY212" s="235" t="s">
        <v>132</v>
      </c>
    </row>
    <row r="213" spans="2:65" s="27" customFormat="1" ht="22.5" customHeight="1">
      <c r="B213" s="28"/>
      <c r="C213" s="198" t="s">
        <v>280</v>
      </c>
      <c r="D213" s="198" t="s">
        <v>135</v>
      </c>
      <c r="E213" s="199" t="s">
        <v>281</v>
      </c>
      <c r="F213" s="200" t="s">
        <v>282</v>
      </c>
      <c r="G213" s="201" t="s">
        <v>183</v>
      </c>
      <c r="H213" s="202">
        <v>12.446</v>
      </c>
      <c r="I213" s="203"/>
      <c r="J213" s="204">
        <f>ROUND(I213*H213,2)</f>
        <v>0</v>
      </c>
      <c r="K213" s="200" t="s">
        <v>138</v>
      </c>
      <c r="L213" s="54"/>
      <c r="M213" s="205"/>
      <c r="N213" s="206" t="s">
        <v>41</v>
      </c>
      <c r="O213" s="29"/>
      <c r="P213" s="207">
        <f>O213*H213</f>
        <v>0</v>
      </c>
      <c r="Q213" s="207">
        <v>0</v>
      </c>
      <c r="R213" s="207">
        <f>Q213*H213</f>
        <v>0</v>
      </c>
      <c r="S213" s="207">
        <v>0</v>
      </c>
      <c r="T213" s="208">
        <f>S213*H213</f>
        <v>0</v>
      </c>
      <c r="AR213" s="7" t="s">
        <v>139</v>
      </c>
      <c r="AT213" s="7" t="s">
        <v>135</v>
      </c>
      <c r="AU213" s="7" t="s">
        <v>78</v>
      </c>
      <c r="AY213" s="7" t="s">
        <v>132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7" t="s">
        <v>21</v>
      </c>
      <c r="BK213" s="209">
        <f>ROUND(I213*H213,2)</f>
        <v>0</v>
      </c>
      <c r="BL213" s="7" t="s">
        <v>139</v>
      </c>
      <c r="BM213" s="7" t="s">
        <v>283</v>
      </c>
    </row>
    <row r="214" spans="2:51" s="210" customFormat="1" ht="12.75">
      <c r="B214" s="211"/>
      <c r="C214" s="212"/>
      <c r="D214" s="226" t="s">
        <v>141</v>
      </c>
      <c r="E214" s="236"/>
      <c r="F214" s="237" t="s">
        <v>284</v>
      </c>
      <c r="G214" s="212"/>
      <c r="H214" s="238">
        <v>12.446</v>
      </c>
      <c r="I214" s="217"/>
      <c r="J214" s="212"/>
      <c r="K214" s="212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141</v>
      </c>
      <c r="AU214" s="222" t="s">
        <v>78</v>
      </c>
      <c r="AV214" s="210" t="s">
        <v>78</v>
      </c>
      <c r="AW214" s="210" t="s">
        <v>34</v>
      </c>
      <c r="AX214" s="210" t="s">
        <v>21</v>
      </c>
      <c r="AY214" s="222" t="s">
        <v>132</v>
      </c>
    </row>
    <row r="215" spans="2:65" s="27" customFormat="1" ht="22.5" customHeight="1">
      <c r="B215" s="28"/>
      <c r="C215" s="198" t="s">
        <v>285</v>
      </c>
      <c r="D215" s="198" t="s">
        <v>135</v>
      </c>
      <c r="E215" s="199" t="s">
        <v>286</v>
      </c>
      <c r="F215" s="200" t="s">
        <v>287</v>
      </c>
      <c r="G215" s="201" t="s">
        <v>183</v>
      </c>
      <c r="H215" s="202">
        <v>140.64</v>
      </c>
      <c r="I215" s="203"/>
      <c r="J215" s="204">
        <f>ROUND(I215*H215,2)</f>
        <v>0</v>
      </c>
      <c r="K215" s="200" t="s">
        <v>138</v>
      </c>
      <c r="L215" s="54"/>
      <c r="M215" s="205"/>
      <c r="N215" s="206" t="s">
        <v>41</v>
      </c>
      <c r="O215" s="29"/>
      <c r="P215" s="207">
        <f>O215*H215</f>
        <v>0</v>
      </c>
      <c r="Q215" s="207">
        <v>0</v>
      </c>
      <c r="R215" s="207">
        <f>Q215*H215</f>
        <v>0</v>
      </c>
      <c r="S215" s="207">
        <v>0</v>
      </c>
      <c r="T215" s="208">
        <f>S215*H215</f>
        <v>0</v>
      </c>
      <c r="AR215" s="7" t="s">
        <v>139</v>
      </c>
      <c r="AT215" s="7" t="s">
        <v>135</v>
      </c>
      <c r="AU215" s="7" t="s">
        <v>78</v>
      </c>
      <c r="AY215" s="7" t="s">
        <v>132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7" t="s">
        <v>21</v>
      </c>
      <c r="BK215" s="209">
        <f>ROUND(I215*H215,2)</f>
        <v>0</v>
      </c>
      <c r="BL215" s="7" t="s">
        <v>139</v>
      </c>
      <c r="BM215" s="7" t="s">
        <v>288</v>
      </c>
    </row>
    <row r="216" spans="2:51" s="210" customFormat="1" ht="12.75">
      <c r="B216" s="211"/>
      <c r="C216" s="212"/>
      <c r="D216" s="213" t="s">
        <v>141</v>
      </c>
      <c r="E216" s="214"/>
      <c r="F216" s="215" t="s">
        <v>289</v>
      </c>
      <c r="G216" s="212"/>
      <c r="H216" s="216">
        <v>59.04</v>
      </c>
      <c r="I216" s="217"/>
      <c r="J216" s="212"/>
      <c r="K216" s="212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141</v>
      </c>
      <c r="AU216" s="222" t="s">
        <v>78</v>
      </c>
      <c r="AV216" s="210" t="s">
        <v>78</v>
      </c>
      <c r="AW216" s="210" t="s">
        <v>34</v>
      </c>
      <c r="AX216" s="210" t="s">
        <v>70</v>
      </c>
      <c r="AY216" s="222" t="s">
        <v>132</v>
      </c>
    </row>
    <row r="217" spans="2:51" s="210" customFormat="1" ht="12.75">
      <c r="B217" s="211"/>
      <c r="C217" s="212"/>
      <c r="D217" s="213" t="s">
        <v>141</v>
      </c>
      <c r="E217" s="214"/>
      <c r="F217" s="215" t="s">
        <v>290</v>
      </c>
      <c r="G217" s="212"/>
      <c r="H217" s="216">
        <v>81.6</v>
      </c>
      <c r="I217" s="217"/>
      <c r="J217" s="212"/>
      <c r="K217" s="212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141</v>
      </c>
      <c r="AU217" s="222" t="s">
        <v>78</v>
      </c>
      <c r="AV217" s="210" t="s">
        <v>78</v>
      </c>
      <c r="AW217" s="210" t="s">
        <v>34</v>
      </c>
      <c r="AX217" s="210" t="s">
        <v>70</v>
      </c>
      <c r="AY217" s="222" t="s">
        <v>132</v>
      </c>
    </row>
    <row r="218" spans="2:51" s="223" customFormat="1" ht="12.75">
      <c r="B218" s="224"/>
      <c r="C218" s="225"/>
      <c r="D218" s="213" t="s">
        <v>141</v>
      </c>
      <c r="E218" s="250"/>
      <c r="F218" s="251" t="s">
        <v>152</v>
      </c>
      <c r="G218" s="225"/>
      <c r="H218" s="252">
        <v>140.64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AT218" s="235" t="s">
        <v>141</v>
      </c>
      <c r="AU218" s="235" t="s">
        <v>78</v>
      </c>
      <c r="AV218" s="223" t="s">
        <v>139</v>
      </c>
      <c r="AW218" s="223" t="s">
        <v>34</v>
      </c>
      <c r="AX218" s="223" t="s">
        <v>21</v>
      </c>
      <c r="AY218" s="235" t="s">
        <v>132</v>
      </c>
    </row>
    <row r="219" spans="2:63" s="180" customFormat="1" ht="29.25" customHeight="1">
      <c r="B219" s="181"/>
      <c r="C219" s="182"/>
      <c r="D219" s="195" t="s">
        <v>69</v>
      </c>
      <c r="E219" s="196" t="s">
        <v>291</v>
      </c>
      <c r="F219" s="196" t="s">
        <v>292</v>
      </c>
      <c r="G219" s="182"/>
      <c r="H219" s="182"/>
      <c r="I219" s="185"/>
      <c r="J219" s="197">
        <f>BK219</f>
        <v>0</v>
      </c>
      <c r="K219" s="182"/>
      <c r="L219" s="187"/>
      <c r="M219" s="188"/>
      <c r="N219" s="189"/>
      <c r="O219" s="189"/>
      <c r="P219" s="190">
        <f>P220</f>
        <v>0</v>
      </c>
      <c r="Q219" s="189"/>
      <c r="R219" s="190">
        <f>R220</f>
        <v>0</v>
      </c>
      <c r="S219" s="189"/>
      <c r="T219" s="191">
        <f>T220</f>
        <v>0</v>
      </c>
      <c r="AR219" s="192" t="s">
        <v>21</v>
      </c>
      <c r="AT219" s="193" t="s">
        <v>69</v>
      </c>
      <c r="AU219" s="193" t="s">
        <v>21</v>
      </c>
      <c r="AY219" s="192" t="s">
        <v>132</v>
      </c>
      <c r="BK219" s="194">
        <f>BK220</f>
        <v>0</v>
      </c>
    </row>
    <row r="220" spans="2:65" s="27" customFormat="1" ht="31.5" customHeight="1">
      <c r="B220" s="28"/>
      <c r="C220" s="198" t="s">
        <v>293</v>
      </c>
      <c r="D220" s="198" t="s">
        <v>135</v>
      </c>
      <c r="E220" s="199" t="s">
        <v>294</v>
      </c>
      <c r="F220" s="200" t="s">
        <v>295</v>
      </c>
      <c r="G220" s="201" t="s">
        <v>183</v>
      </c>
      <c r="H220" s="202">
        <v>261.45</v>
      </c>
      <c r="I220" s="203"/>
      <c r="J220" s="204">
        <f>ROUND(I220*H220,2)</f>
        <v>0</v>
      </c>
      <c r="K220" s="200" t="s">
        <v>138</v>
      </c>
      <c r="L220" s="54"/>
      <c r="M220" s="205"/>
      <c r="N220" s="206" t="s">
        <v>41</v>
      </c>
      <c r="O220" s="29"/>
      <c r="P220" s="207">
        <f>O220*H220</f>
        <v>0</v>
      </c>
      <c r="Q220" s="207">
        <v>0</v>
      </c>
      <c r="R220" s="207">
        <f>Q220*H220</f>
        <v>0</v>
      </c>
      <c r="S220" s="207">
        <v>0</v>
      </c>
      <c r="T220" s="208">
        <f>S220*H220</f>
        <v>0</v>
      </c>
      <c r="AR220" s="7" t="s">
        <v>139</v>
      </c>
      <c r="AT220" s="7" t="s">
        <v>135</v>
      </c>
      <c r="AU220" s="7" t="s">
        <v>78</v>
      </c>
      <c r="AY220" s="7" t="s">
        <v>132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7" t="s">
        <v>21</v>
      </c>
      <c r="BK220" s="209">
        <f>ROUND(I220*H220,2)</f>
        <v>0</v>
      </c>
      <c r="BL220" s="7" t="s">
        <v>139</v>
      </c>
      <c r="BM220" s="7" t="s">
        <v>296</v>
      </c>
    </row>
    <row r="221" spans="2:63" s="180" customFormat="1" ht="37.5" customHeight="1">
      <c r="B221" s="181"/>
      <c r="C221" s="182"/>
      <c r="D221" s="183" t="s">
        <v>69</v>
      </c>
      <c r="E221" s="184" t="s">
        <v>297</v>
      </c>
      <c r="F221" s="184" t="s">
        <v>298</v>
      </c>
      <c r="G221" s="182"/>
      <c r="H221" s="182"/>
      <c r="I221" s="185"/>
      <c r="J221" s="186">
        <f>BK221</f>
        <v>0</v>
      </c>
      <c r="K221" s="182"/>
      <c r="L221" s="187"/>
      <c r="M221" s="188"/>
      <c r="N221" s="189"/>
      <c r="O221" s="189"/>
      <c r="P221" s="190">
        <f>P222+P227+P230+P233</f>
        <v>0</v>
      </c>
      <c r="Q221" s="189"/>
      <c r="R221" s="190">
        <f>R222+R227+R230+R233</f>
        <v>0</v>
      </c>
      <c r="S221" s="189"/>
      <c r="T221" s="191">
        <f>T222+T227+T230+T233</f>
        <v>0</v>
      </c>
      <c r="AR221" s="192" t="s">
        <v>191</v>
      </c>
      <c r="AT221" s="193" t="s">
        <v>69</v>
      </c>
      <c r="AU221" s="193" t="s">
        <v>70</v>
      </c>
      <c r="AY221" s="192" t="s">
        <v>132</v>
      </c>
      <c r="BK221" s="194">
        <f>BK222+BK227+BK230+BK233</f>
        <v>0</v>
      </c>
    </row>
    <row r="222" spans="2:63" s="180" customFormat="1" ht="19.5" customHeight="1">
      <c r="B222" s="181"/>
      <c r="C222" s="182"/>
      <c r="D222" s="195" t="s">
        <v>69</v>
      </c>
      <c r="E222" s="196" t="s">
        <v>299</v>
      </c>
      <c r="F222" s="196" t="s">
        <v>300</v>
      </c>
      <c r="G222" s="182"/>
      <c r="H222" s="182"/>
      <c r="I222" s="185"/>
      <c r="J222" s="197">
        <f>BK222</f>
        <v>0</v>
      </c>
      <c r="K222" s="182"/>
      <c r="L222" s="187"/>
      <c r="M222" s="188"/>
      <c r="N222" s="189"/>
      <c r="O222" s="189"/>
      <c r="P222" s="190">
        <f>SUM(P223:P226)</f>
        <v>0</v>
      </c>
      <c r="Q222" s="189"/>
      <c r="R222" s="190">
        <f>SUM(R223:R226)</f>
        <v>0</v>
      </c>
      <c r="S222" s="189"/>
      <c r="T222" s="191">
        <f>SUM(T223:T226)</f>
        <v>0</v>
      </c>
      <c r="AR222" s="192" t="s">
        <v>191</v>
      </c>
      <c r="AT222" s="193" t="s">
        <v>69</v>
      </c>
      <c r="AU222" s="193" t="s">
        <v>21</v>
      </c>
      <c r="AY222" s="192" t="s">
        <v>132</v>
      </c>
      <c r="BK222" s="194">
        <f>SUM(BK223:BK226)</f>
        <v>0</v>
      </c>
    </row>
    <row r="223" spans="2:65" s="27" customFormat="1" ht="31.5" customHeight="1">
      <c r="B223" s="28"/>
      <c r="C223" s="198" t="s">
        <v>301</v>
      </c>
      <c r="D223" s="198" t="s">
        <v>135</v>
      </c>
      <c r="E223" s="199" t="s">
        <v>302</v>
      </c>
      <c r="F223" s="200" t="s">
        <v>303</v>
      </c>
      <c r="G223" s="201" t="s">
        <v>304</v>
      </c>
      <c r="H223" s="202">
        <v>1</v>
      </c>
      <c r="I223" s="203"/>
      <c r="J223" s="204">
        <f>ROUND(I223*H223,2)</f>
        <v>0</v>
      </c>
      <c r="K223" s="200" t="s">
        <v>138</v>
      </c>
      <c r="L223" s="54"/>
      <c r="M223" s="205"/>
      <c r="N223" s="206" t="s">
        <v>41</v>
      </c>
      <c r="O223" s="29"/>
      <c r="P223" s="207">
        <f>O223*H223</f>
        <v>0</v>
      </c>
      <c r="Q223" s="207">
        <v>0</v>
      </c>
      <c r="R223" s="207">
        <f>Q223*H223</f>
        <v>0</v>
      </c>
      <c r="S223" s="207">
        <v>0</v>
      </c>
      <c r="T223" s="208">
        <f>S223*H223</f>
        <v>0</v>
      </c>
      <c r="AR223" s="7" t="s">
        <v>305</v>
      </c>
      <c r="AT223" s="7" t="s">
        <v>135</v>
      </c>
      <c r="AU223" s="7" t="s">
        <v>78</v>
      </c>
      <c r="AY223" s="7" t="s">
        <v>132</v>
      </c>
      <c r="BE223" s="209">
        <f>IF(N223="základní",J223,0)</f>
        <v>0</v>
      </c>
      <c r="BF223" s="209">
        <f>IF(N223="snížená",J223,0)</f>
        <v>0</v>
      </c>
      <c r="BG223" s="209">
        <f>IF(N223="zákl. přenesená",J223,0)</f>
        <v>0</v>
      </c>
      <c r="BH223" s="209">
        <f>IF(N223="sníž. přenesená",J223,0)</f>
        <v>0</v>
      </c>
      <c r="BI223" s="209">
        <f>IF(N223="nulová",J223,0)</f>
        <v>0</v>
      </c>
      <c r="BJ223" s="7" t="s">
        <v>21</v>
      </c>
      <c r="BK223" s="209">
        <f>ROUND(I223*H223,2)</f>
        <v>0</v>
      </c>
      <c r="BL223" s="7" t="s">
        <v>305</v>
      </c>
      <c r="BM223" s="7" t="s">
        <v>306</v>
      </c>
    </row>
    <row r="224" spans="2:51" s="210" customFormat="1" ht="12.75">
      <c r="B224" s="211"/>
      <c r="C224" s="212"/>
      <c r="D224" s="226" t="s">
        <v>141</v>
      </c>
      <c r="E224" s="236"/>
      <c r="F224" s="237" t="s">
        <v>307</v>
      </c>
      <c r="G224" s="212"/>
      <c r="H224" s="238">
        <v>1</v>
      </c>
      <c r="I224" s="217"/>
      <c r="J224" s="212"/>
      <c r="K224" s="212"/>
      <c r="L224" s="218"/>
      <c r="M224" s="219"/>
      <c r="N224" s="220"/>
      <c r="O224" s="220"/>
      <c r="P224" s="220"/>
      <c r="Q224" s="220"/>
      <c r="R224" s="220"/>
      <c r="S224" s="220"/>
      <c r="T224" s="221"/>
      <c r="AT224" s="222" t="s">
        <v>141</v>
      </c>
      <c r="AU224" s="222" t="s">
        <v>78</v>
      </c>
      <c r="AV224" s="210" t="s">
        <v>78</v>
      </c>
      <c r="AW224" s="210" t="s">
        <v>34</v>
      </c>
      <c r="AX224" s="210" t="s">
        <v>21</v>
      </c>
      <c r="AY224" s="222" t="s">
        <v>132</v>
      </c>
    </row>
    <row r="225" spans="2:65" s="27" customFormat="1" ht="22.5" customHeight="1">
      <c r="B225" s="28"/>
      <c r="C225" s="198" t="s">
        <v>308</v>
      </c>
      <c r="D225" s="198" t="s">
        <v>135</v>
      </c>
      <c r="E225" s="199" t="s">
        <v>309</v>
      </c>
      <c r="F225" s="200" t="s">
        <v>310</v>
      </c>
      <c r="G225" s="201" t="s">
        <v>304</v>
      </c>
      <c r="H225" s="202">
        <v>1</v>
      </c>
      <c r="I225" s="203"/>
      <c r="J225" s="204">
        <f>ROUND(I225*H225,2)</f>
        <v>0</v>
      </c>
      <c r="K225" s="200" t="s">
        <v>138</v>
      </c>
      <c r="L225" s="54"/>
      <c r="M225" s="205"/>
      <c r="N225" s="206" t="s">
        <v>41</v>
      </c>
      <c r="O225" s="29"/>
      <c r="P225" s="207">
        <f>O225*H225</f>
        <v>0</v>
      </c>
      <c r="Q225" s="207">
        <v>0</v>
      </c>
      <c r="R225" s="207">
        <f>Q225*H225</f>
        <v>0</v>
      </c>
      <c r="S225" s="207">
        <v>0</v>
      </c>
      <c r="T225" s="208">
        <f>S225*H225</f>
        <v>0</v>
      </c>
      <c r="AR225" s="7" t="s">
        <v>305</v>
      </c>
      <c r="AT225" s="7" t="s">
        <v>135</v>
      </c>
      <c r="AU225" s="7" t="s">
        <v>78</v>
      </c>
      <c r="AY225" s="7" t="s">
        <v>132</v>
      </c>
      <c r="BE225" s="209">
        <f>IF(N225="základní",J225,0)</f>
        <v>0</v>
      </c>
      <c r="BF225" s="209">
        <f>IF(N225="snížená",J225,0)</f>
        <v>0</v>
      </c>
      <c r="BG225" s="209">
        <f>IF(N225="zákl. přenesená",J225,0)</f>
        <v>0</v>
      </c>
      <c r="BH225" s="209">
        <f>IF(N225="sníž. přenesená",J225,0)</f>
        <v>0</v>
      </c>
      <c r="BI225" s="209">
        <f>IF(N225="nulová",J225,0)</f>
        <v>0</v>
      </c>
      <c r="BJ225" s="7" t="s">
        <v>21</v>
      </c>
      <c r="BK225" s="209">
        <f>ROUND(I225*H225,2)</f>
        <v>0</v>
      </c>
      <c r="BL225" s="7" t="s">
        <v>305</v>
      </c>
      <c r="BM225" s="7" t="s">
        <v>311</v>
      </c>
    </row>
    <row r="226" spans="2:51" s="210" customFormat="1" ht="12.75">
      <c r="B226" s="211"/>
      <c r="C226" s="212"/>
      <c r="D226" s="213" t="s">
        <v>141</v>
      </c>
      <c r="E226" s="214"/>
      <c r="F226" s="215" t="s">
        <v>312</v>
      </c>
      <c r="G226" s="212"/>
      <c r="H226" s="216">
        <v>1</v>
      </c>
      <c r="I226" s="217"/>
      <c r="J226" s="212"/>
      <c r="K226" s="212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141</v>
      </c>
      <c r="AU226" s="222" t="s">
        <v>78</v>
      </c>
      <c r="AV226" s="210" t="s">
        <v>78</v>
      </c>
      <c r="AW226" s="210" t="s">
        <v>34</v>
      </c>
      <c r="AX226" s="210" t="s">
        <v>21</v>
      </c>
      <c r="AY226" s="222" t="s">
        <v>132</v>
      </c>
    </row>
    <row r="227" spans="2:63" s="180" customFormat="1" ht="29.25" customHeight="1">
      <c r="B227" s="181"/>
      <c r="C227" s="182"/>
      <c r="D227" s="195" t="s">
        <v>69</v>
      </c>
      <c r="E227" s="196" t="s">
        <v>313</v>
      </c>
      <c r="F227" s="196" t="s">
        <v>314</v>
      </c>
      <c r="G227" s="182"/>
      <c r="H227" s="182"/>
      <c r="I227" s="185"/>
      <c r="J227" s="197">
        <f>BK227</f>
        <v>0</v>
      </c>
      <c r="K227" s="182"/>
      <c r="L227" s="187"/>
      <c r="M227" s="188"/>
      <c r="N227" s="189"/>
      <c r="O227" s="189"/>
      <c r="P227" s="190">
        <f>SUM(P228:P229)</f>
        <v>0</v>
      </c>
      <c r="Q227" s="189"/>
      <c r="R227" s="190">
        <f>SUM(R228:R229)</f>
        <v>0</v>
      </c>
      <c r="S227" s="189"/>
      <c r="T227" s="191">
        <f>SUM(T228:T229)</f>
        <v>0</v>
      </c>
      <c r="AR227" s="192" t="s">
        <v>191</v>
      </c>
      <c r="AT227" s="193" t="s">
        <v>69</v>
      </c>
      <c r="AU227" s="193" t="s">
        <v>21</v>
      </c>
      <c r="AY227" s="192" t="s">
        <v>132</v>
      </c>
      <c r="BK227" s="194">
        <f>SUM(BK228:BK229)</f>
        <v>0</v>
      </c>
    </row>
    <row r="228" spans="2:65" s="27" customFormat="1" ht="22.5" customHeight="1">
      <c r="B228" s="28"/>
      <c r="C228" s="198" t="s">
        <v>315</v>
      </c>
      <c r="D228" s="198" t="s">
        <v>135</v>
      </c>
      <c r="E228" s="199" t="s">
        <v>316</v>
      </c>
      <c r="F228" s="200" t="s">
        <v>317</v>
      </c>
      <c r="G228" s="201" t="s">
        <v>304</v>
      </c>
      <c r="H228" s="202">
        <v>1</v>
      </c>
      <c r="I228" s="203"/>
      <c r="J228" s="204">
        <f>ROUND(I228*H228,2)</f>
        <v>0</v>
      </c>
      <c r="K228" s="200" t="s">
        <v>138</v>
      </c>
      <c r="L228" s="54"/>
      <c r="M228" s="205"/>
      <c r="N228" s="206" t="s">
        <v>41</v>
      </c>
      <c r="O228" s="29"/>
      <c r="P228" s="207">
        <f>O228*H228</f>
        <v>0</v>
      </c>
      <c r="Q228" s="207">
        <v>0</v>
      </c>
      <c r="R228" s="207">
        <f>Q228*H228</f>
        <v>0</v>
      </c>
      <c r="S228" s="207">
        <v>0</v>
      </c>
      <c r="T228" s="208">
        <f>S228*H228</f>
        <v>0</v>
      </c>
      <c r="AR228" s="7" t="s">
        <v>305</v>
      </c>
      <c r="AT228" s="7" t="s">
        <v>135</v>
      </c>
      <c r="AU228" s="7" t="s">
        <v>78</v>
      </c>
      <c r="AY228" s="7" t="s">
        <v>132</v>
      </c>
      <c r="BE228" s="209">
        <f>IF(N228="základní",J228,0)</f>
        <v>0</v>
      </c>
      <c r="BF228" s="209">
        <f>IF(N228="snížená",J228,0)</f>
        <v>0</v>
      </c>
      <c r="BG228" s="209">
        <f>IF(N228="zákl. přenesená",J228,0)</f>
        <v>0</v>
      </c>
      <c r="BH228" s="209">
        <f>IF(N228="sníž. přenesená",J228,0)</f>
        <v>0</v>
      </c>
      <c r="BI228" s="209">
        <f>IF(N228="nulová",J228,0)</f>
        <v>0</v>
      </c>
      <c r="BJ228" s="7" t="s">
        <v>21</v>
      </c>
      <c r="BK228" s="209">
        <f>ROUND(I228*H228,2)</f>
        <v>0</v>
      </c>
      <c r="BL228" s="7" t="s">
        <v>305</v>
      </c>
      <c r="BM228" s="7" t="s">
        <v>318</v>
      </c>
    </row>
    <row r="229" spans="2:51" s="210" customFormat="1" ht="12.75">
      <c r="B229" s="211"/>
      <c r="C229" s="212"/>
      <c r="D229" s="213" t="s">
        <v>141</v>
      </c>
      <c r="E229" s="214"/>
      <c r="F229" s="215" t="s">
        <v>319</v>
      </c>
      <c r="G229" s="212"/>
      <c r="H229" s="216">
        <v>1</v>
      </c>
      <c r="I229" s="217"/>
      <c r="J229" s="212"/>
      <c r="K229" s="212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141</v>
      </c>
      <c r="AU229" s="222" t="s">
        <v>78</v>
      </c>
      <c r="AV229" s="210" t="s">
        <v>78</v>
      </c>
      <c r="AW229" s="210" t="s">
        <v>34</v>
      </c>
      <c r="AX229" s="210" t="s">
        <v>21</v>
      </c>
      <c r="AY229" s="222" t="s">
        <v>132</v>
      </c>
    </row>
    <row r="230" spans="2:63" s="180" customFormat="1" ht="29.25" customHeight="1">
      <c r="B230" s="181"/>
      <c r="C230" s="182"/>
      <c r="D230" s="195" t="s">
        <v>69</v>
      </c>
      <c r="E230" s="196" t="s">
        <v>320</v>
      </c>
      <c r="F230" s="196" t="s">
        <v>321</v>
      </c>
      <c r="G230" s="182"/>
      <c r="H230" s="182"/>
      <c r="I230" s="185"/>
      <c r="J230" s="197">
        <f>BK230</f>
        <v>0</v>
      </c>
      <c r="K230" s="182"/>
      <c r="L230" s="187"/>
      <c r="M230" s="188"/>
      <c r="N230" s="189"/>
      <c r="O230" s="189"/>
      <c r="P230" s="190">
        <f>SUM(P231:P232)</f>
        <v>0</v>
      </c>
      <c r="Q230" s="189"/>
      <c r="R230" s="190">
        <f>SUM(R231:R232)</f>
        <v>0</v>
      </c>
      <c r="S230" s="189"/>
      <c r="T230" s="191">
        <f>SUM(T231:T232)</f>
        <v>0</v>
      </c>
      <c r="AR230" s="192" t="s">
        <v>191</v>
      </c>
      <c r="AT230" s="193" t="s">
        <v>69</v>
      </c>
      <c r="AU230" s="193" t="s">
        <v>21</v>
      </c>
      <c r="AY230" s="192" t="s">
        <v>132</v>
      </c>
      <c r="BK230" s="194">
        <f>SUM(BK231:BK232)</f>
        <v>0</v>
      </c>
    </row>
    <row r="231" spans="2:65" s="27" customFormat="1" ht="22.5" customHeight="1">
      <c r="B231" s="28"/>
      <c r="C231" s="198" t="s">
        <v>322</v>
      </c>
      <c r="D231" s="198" t="s">
        <v>135</v>
      </c>
      <c r="E231" s="199" t="s">
        <v>323</v>
      </c>
      <c r="F231" s="200" t="s">
        <v>324</v>
      </c>
      <c r="G231" s="201" t="s">
        <v>304</v>
      </c>
      <c r="H231" s="202">
        <v>1</v>
      </c>
      <c r="I231" s="203"/>
      <c r="J231" s="204">
        <f>ROUND(I231*H231,2)</f>
        <v>0</v>
      </c>
      <c r="K231" s="200" t="s">
        <v>138</v>
      </c>
      <c r="L231" s="54"/>
      <c r="M231" s="205"/>
      <c r="N231" s="206" t="s">
        <v>41</v>
      </c>
      <c r="O231" s="29"/>
      <c r="P231" s="207">
        <f>O231*H231</f>
        <v>0</v>
      </c>
      <c r="Q231" s="207">
        <v>0</v>
      </c>
      <c r="R231" s="207">
        <f>Q231*H231</f>
        <v>0</v>
      </c>
      <c r="S231" s="207">
        <v>0</v>
      </c>
      <c r="T231" s="208">
        <f>S231*H231</f>
        <v>0</v>
      </c>
      <c r="AR231" s="7" t="s">
        <v>305</v>
      </c>
      <c r="AT231" s="7" t="s">
        <v>135</v>
      </c>
      <c r="AU231" s="7" t="s">
        <v>78</v>
      </c>
      <c r="AY231" s="7" t="s">
        <v>132</v>
      </c>
      <c r="BE231" s="209">
        <f>IF(N231="základní",J231,0)</f>
        <v>0</v>
      </c>
      <c r="BF231" s="209">
        <f>IF(N231="snížená",J231,0)</f>
        <v>0</v>
      </c>
      <c r="BG231" s="209">
        <f>IF(N231="zákl. přenesená",J231,0)</f>
        <v>0</v>
      </c>
      <c r="BH231" s="209">
        <f>IF(N231="sníž. přenesená",J231,0)</f>
        <v>0</v>
      </c>
      <c r="BI231" s="209">
        <f>IF(N231="nulová",J231,0)</f>
        <v>0</v>
      </c>
      <c r="BJ231" s="7" t="s">
        <v>21</v>
      </c>
      <c r="BK231" s="209">
        <f>ROUND(I231*H231,2)</f>
        <v>0</v>
      </c>
      <c r="BL231" s="7" t="s">
        <v>305</v>
      </c>
      <c r="BM231" s="7" t="s">
        <v>325</v>
      </c>
    </row>
    <row r="232" spans="2:51" s="210" customFormat="1" ht="12.75">
      <c r="B232" s="211"/>
      <c r="C232" s="212"/>
      <c r="D232" s="213" t="s">
        <v>141</v>
      </c>
      <c r="E232" s="214"/>
      <c r="F232" s="215" t="s">
        <v>326</v>
      </c>
      <c r="G232" s="212"/>
      <c r="H232" s="216">
        <v>1</v>
      </c>
      <c r="I232" s="217"/>
      <c r="J232" s="212"/>
      <c r="K232" s="212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141</v>
      </c>
      <c r="AU232" s="222" t="s">
        <v>78</v>
      </c>
      <c r="AV232" s="210" t="s">
        <v>78</v>
      </c>
      <c r="AW232" s="210" t="s">
        <v>34</v>
      </c>
      <c r="AX232" s="210" t="s">
        <v>21</v>
      </c>
      <c r="AY232" s="222" t="s">
        <v>132</v>
      </c>
    </row>
    <row r="233" spans="2:63" s="180" customFormat="1" ht="29.25" customHeight="1">
      <c r="B233" s="181"/>
      <c r="C233" s="182"/>
      <c r="D233" s="195" t="s">
        <v>69</v>
      </c>
      <c r="E233" s="196" t="s">
        <v>327</v>
      </c>
      <c r="F233" s="196" t="s">
        <v>328</v>
      </c>
      <c r="G233" s="182"/>
      <c r="H233" s="182"/>
      <c r="I233" s="185"/>
      <c r="J233" s="197">
        <f>BK233</f>
        <v>0</v>
      </c>
      <c r="K233" s="182"/>
      <c r="L233" s="187"/>
      <c r="M233" s="188"/>
      <c r="N233" s="189"/>
      <c r="O233" s="189"/>
      <c r="P233" s="190">
        <f>SUM(P234:P235)</f>
        <v>0</v>
      </c>
      <c r="Q233" s="189"/>
      <c r="R233" s="190">
        <f>SUM(R234:R235)</f>
        <v>0</v>
      </c>
      <c r="S233" s="189"/>
      <c r="T233" s="191">
        <f>SUM(T234:T235)</f>
        <v>0</v>
      </c>
      <c r="AR233" s="192" t="s">
        <v>191</v>
      </c>
      <c r="AT233" s="193" t="s">
        <v>69</v>
      </c>
      <c r="AU233" s="193" t="s">
        <v>21</v>
      </c>
      <c r="AY233" s="192" t="s">
        <v>132</v>
      </c>
      <c r="BK233" s="194">
        <f>SUM(BK234:BK235)</f>
        <v>0</v>
      </c>
    </row>
    <row r="234" spans="2:65" s="27" customFormat="1" ht="22.5" customHeight="1">
      <c r="B234" s="28"/>
      <c r="C234" s="198" t="s">
        <v>329</v>
      </c>
      <c r="D234" s="198" t="s">
        <v>135</v>
      </c>
      <c r="E234" s="199" t="s">
        <v>330</v>
      </c>
      <c r="F234" s="200" t="s">
        <v>331</v>
      </c>
      <c r="G234" s="201" t="s">
        <v>332</v>
      </c>
      <c r="H234" s="202">
        <v>1</v>
      </c>
      <c r="I234" s="203"/>
      <c r="J234" s="204">
        <f>ROUND(I234*H234,2)</f>
        <v>0</v>
      </c>
      <c r="K234" s="200" t="s">
        <v>138</v>
      </c>
      <c r="L234" s="54"/>
      <c r="M234" s="205"/>
      <c r="N234" s="206" t="s">
        <v>41</v>
      </c>
      <c r="O234" s="29"/>
      <c r="P234" s="207">
        <f>O234*H234</f>
        <v>0</v>
      </c>
      <c r="Q234" s="207">
        <v>0</v>
      </c>
      <c r="R234" s="207">
        <f>Q234*H234</f>
        <v>0</v>
      </c>
      <c r="S234" s="207">
        <v>0</v>
      </c>
      <c r="T234" s="208">
        <f>S234*H234</f>
        <v>0</v>
      </c>
      <c r="AR234" s="7" t="s">
        <v>305</v>
      </c>
      <c r="AT234" s="7" t="s">
        <v>135</v>
      </c>
      <c r="AU234" s="7" t="s">
        <v>78</v>
      </c>
      <c r="AY234" s="7" t="s">
        <v>132</v>
      </c>
      <c r="BE234" s="209">
        <f>IF(N234="základní",J234,0)</f>
        <v>0</v>
      </c>
      <c r="BF234" s="209">
        <f>IF(N234="snížená",J234,0)</f>
        <v>0</v>
      </c>
      <c r="BG234" s="209">
        <f>IF(N234="zákl. přenesená",J234,0)</f>
        <v>0</v>
      </c>
      <c r="BH234" s="209">
        <f>IF(N234="sníž. přenesená",J234,0)</f>
        <v>0</v>
      </c>
      <c r="BI234" s="209">
        <f>IF(N234="nulová",J234,0)</f>
        <v>0</v>
      </c>
      <c r="BJ234" s="7" t="s">
        <v>21</v>
      </c>
      <c r="BK234" s="209">
        <f>ROUND(I234*H234,2)</f>
        <v>0</v>
      </c>
      <c r="BL234" s="7" t="s">
        <v>305</v>
      </c>
      <c r="BM234" s="7" t="s">
        <v>333</v>
      </c>
    </row>
    <row r="235" spans="2:51" s="210" customFormat="1" ht="12.75">
      <c r="B235" s="211"/>
      <c r="C235" s="212"/>
      <c r="D235" s="213" t="s">
        <v>141</v>
      </c>
      <c r="E235" s="214"/>
      <c r="F235" s="215" t="s">
        <v>334</v>
      </c>
      <c r="G235" s="212"/>
      <c r="H235" s="216">
        <v>1</v>
      </c>
      <c r="I235" s="217"/>
      <c r="J235" s="212"/>
      <c r="K235" s="212"/>
      <c r="L235" s="218"/>
      <c r="M235" s="275"/>
      <c r="N235" s="276"/>
      <c r="O235" s="276"/>
      <c r="P235" s="276"/>
      <c r="Q235" s="276"/>
      <c r="R235" s="276"/>
      <c r="S235" s="276"/>
      <c r="T235" s="277"/>
      <c r="AT235" s="222" t="s">
        <v>141</v>
      </c>
      <c r="AU235" s="222" t="s">
        <v>78</v>
      </c>
      <c r="AV235" s="210" t="s">
        <v>78</v>
      </c>
      <c r="AW235" s="210" t="s">
        <v>34</v>
      </c>
      <c r="AX235" s="210" t="s">
        <v>21</v>
      </c>
      <c r="AY235" s="222" t="s">
        <v>132</v>
      </c>
    </row>
    <row r="236" spans="2:12" s="27" customFormat="1" ht="6.75" customHeight="1">
      <c r="B236" s="49"/>
      <c r="C236" s="50"/>
      <c r="D236" s="50"/>
      <c r="E236" s="50"/>
      <c r="F236" s="50"/>
      <c r="G236" s="50"/>
      <c r="H236" s="50"/>
      <c r="I236" s="139"/>
      <c r="J236" s="50"/>
      <c r="K236" s="50"/>
      <c r="L236" s="54"/>
    </row>
  </sheetData>
  <sheetProtection selectLockedCells="1" selectUnlockedCells="1"/>
  <mergeCells count="9">
    <mergeCell ref="G1:H1"/>
    <mergeCell ref="L2:V2"/>
    <mergeCell ref="E7:H7"/>
    <mergeCell ref="E9:H9"/>
    <mergeCell ref="E24:H24"/>
    <mergeCell ref="E47:H47"/>
    <mergeCell ref="E49:H49"/>
    <mergeCell ref="E83:H83"/>
    <mergeCell ref="E85:H85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2016-12-28T10:15:43Z</dcterms:modified>
  <cp:category/>
  <cp:version/>
  <cp:contentType/>
  <cp:contentStatus/>
</cp:coreProperties>
</file>