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activeTab="1"/>
  </bookViews>
  <sheets>
    <sheet name="Rekapitulace stavby" sheetId="1" r:id="rId1"/>
    <sheet name="KR1-2 - Výměna výkladců" sheetId="2" r:id="rId2"/>
  </sheets>
  <definedNames>
    <definedName name="_xlnm.Print_Area" localSheetId="1">'KR1-2 - Výměna výkladců'!$C$4:$Q$70,'KR1-2 - Výměna výkladců'!$C$76:$Q$113,'KR1-2 - Výměna výkladců'!$C$119:$Q$196</definedName>
    <definedName name="_xlnm.Print_Area" localSheetId="0">'Rekapitulace stavby'!$C$4:$AP$70,'Rekapitulace stavby'!$C$76:$AP$96</definedName>
  </definedNames>
  <calcPr calcId="125725"/>
</workbook>
</file>

<file path=xl/calcChain.xml><?xml version="1.0" encoding="utf-8"?>
<calcChain xmlns="http://schemas.openxmlformats.org/spreadsheetml/2006/main">
  <c r="AY88" i="1"/>
  <c r="AX88"/>
  <c r="BI196" i="2"/>
  <c r="BH196"/>
  <c r="BG196"/>
  <c r="BF196"/>
  <c r="BK196"/>
  <c r="N196" s="1"/>
  <c r="BE196" s="1"/>
  <c r="BI195"/>
  <c r="BH195"/>
  <c r="BG195"/>
  <c r="BF195"/>
  <c r="N195"/>
  <c r="BE195" s="1"/>
  <c r="BK195"/>
  <c r="BI194"/>
  <c r="BH194"/>
  <c r="BG194"/>
  <c r="BF194"/>
  <c r="BK194"/>
  <c r="N194" s="1"/>
  <c r="BE194" s="1"/>
  <c r="BI193"/>
  <c r="BH193"/>
  <c r="BG193"/>
  <c r="BF193"/>
  <c r="BK193"/>
  <c r="N193" s="1"/>
  <c r="BE193" s="1"/>
  <c r="BI192"/>
  <c r="BH192"/>
  <c r="BG192"/>
  <c r="BF192"/>
  <c r="BK192"/>
  <c r="BK191" s="1"/>
  <c r="N191" s="1"/>
  <c r="N103" s="1"/>
  <c r="BI190"/>
  <c r="BH190"/>
  <c r="BG190"/>
  <c r="BF190"/>
  <c r="AA190"/>
  <c r="Y190"/>
  <c r="W190"/>
  <c r="BK190"/>
  <c r="N190"/>
  <c r="BE190" s="1"/>
  <c r="BI189"/>
  <c r="BH189"/>
  <c r="BG189"/>
  <c r="BF189"/>
  <c r="AA189"/>
  <c r="Y189"/>
  <c r="W189"/>
  <c r="BK189"/>
  <c r="N189"/>
  <c r="BE189" s="1"/>
  <c r="BI188"/>
  <c r="BH188"/>
  <c r="BG188"/>
  <c r="BF188"/>
  <c r="BE188"/>
  <c r="AA188"/>
  <c r="Y188"/>
  <c r="W188"/>
  <c r="BK188"/>
  <c r="N188"/>
  <c r="BI187"/>
  <c r="BH187"/>
  <c r="BG187"/>
  <c r="BF187"/>
  <c r="BE187"/>
  <c r="AA187"/>
  <c r="AA186" s="1"/>
  <c r="AA185" s="1"/>
  <c r="Y187"/>
  <c r="Y186" s="1"/>
  <c r="Y185" s="1"/>
  <c r="W187"/>
  <c r="W186" s="1"/>
  <c r="W185" s="1"/>
  <c r="BK187"/>
  <c r="BK186" s="1"/>
  <c r="N187"/>
  <c r="BI184"/>
  <c r="BH184"/>
  <c r="BG184"/>
  <c r="BF184"/>
  <c r="BE184"/>
  <c r="AA184"/>
  <c r="AA183" s="1"/>
  <c r="Y184"/>
  <c r="Y183" s="1"/>
  <c r="W184"/>
  <c r="W183" s="1"/>
  <c r="BK184"/>
  <c r="BK183" s="1"/>
  <c r="N183" s="1"/>
  <c r="N100" s="1"/>
  <c r="N184"/>
  <c r="BI182"/>
  <c r="BH182"/>
  <c r="BG182"/>
  <c r="BF182"/>
  <c r="AA182"/>
  <c r="Y182"/>
  <c r="W182"/>
  <c r="BK182"/>
  <c r="N182"/>
  <c r="BE182" s="1"/>
  <c r="BI181"/>
  <c r="BH181"/>
  <c r="BG181"/>
  <c r="BF181"/>
  <c r="AA181"/>
  <c r="AA180" s="1"/>
  <c r="Y181"/>
  <c r="Y180" s="1"/>
  <c r="W181"/>
  <c r="W180" s="1"/>
  <c r="BK181"/>
  <c r="BK180" s="1"/>
  <c r="N180" s="1"/>
  <c r="N99" s="1"/>
  <c r="N181"/>
  <c r="BE181" s="1"/>
  <c r="BI179"/>
  <c r="BH179"/>
  <c r="BG179"/>
  <c r="BF179"/>
  <c r="BE179"/>
  <c r="AA179"/>
  <c r="Y179"/>
  <c r="W179"/>
  <c r="BK179"/>
  <c r="N179"/>
  <c r="BI178"/>
  <c r="BH178"/>
  <c r="BG178"/>
  <c r="BF178"/>
  <c r="BE178"/>
  <c r="AA178"/>
  <c r="Y178"/>
  <c r="W178"/>
  <c r="BK178"/>
  <c r="N178"/>
  <c r="BI177"/>
  <c r="BH177"/>
  <c r="BG177"/>
  <c r="BF177"/>
  <c r="BE177"/>
  <c r="AA177"/>
  <c r="Y177"/>
  <c r="W177"/>
  <c r="BK177"/>
  <c r="N177"/>
  <c r="BI176"/>
  <c r="BH176"/>
  <c r="BG176"/>
  <c r="BF176"/>
  <c r="BE176"/>
  <c r="AA176"/>
  <c r="Y176"/>
  <c r="W176"/>
  <c r="BK176"/>
  <c r="N176"/>
  <c r="BI175"/>
  <c r="BH175"/>
  <c r="BG175"/>
  <c r="BF175"/>
  <c r="BE175"/>
  <c r="AA175"/>
  <c r="Y175"/>
  <c r="W175"/>
  <c r="BK175"/>
  <c r="N175"/>
  <c r="BI174"/>
  <c r="BH174"/>
  <c r="BG174"/>
  <c r="BF174"/>
  <c r="BE174"/>
  <c r="AA174"/>
  <c r="Y174"/>
  <c r="W174"/>
  <c r="BK174"/>
  <c r="N174"/>
  <c r="BI173"/>
  <c r="BH173"/>
  <c r="BG173"/>
  <c r="BF173"/>
  <c r="BE173"/>
  <c r="AA173"/>
  <c r="AA172" s="1"/>
  <c r="Y173"/>
  <c r="Y172" s="1"/>
  <c r="W173"/>
  <c r="W172" s="1"/>
  <c r="BK173"/>
  <c r="BK172" s="1"/>
  <c r="N172" s="1"/>
  <c r="N98" s="1"/>
  <c r="N173"/>
  <c r="BI171"/>
  <c r="BH171"/>
  <c r="BG171"/>
  <c r="BF171"/>
  <c r="AA171"/>
  <c r="Y171"/>
  <c r="W171"/>
  <c r="BK171"/>
  <c r="N171"/>
  <c r="BE171" s="1"/>
  <c r="BI170"/>
  <c r="BH170"/>
  <c r="BG170"/>
  <c r="BF170"/>
  <c r="AA170"/>
  <c r="Y170"/>
  <c r="W170"/>
  <c r="BK170"/>
  <c r="N170"/>
  <c r="BE170" s="1"/>
  <c r="BI169"/>
  <c r="BH169"/>
  <c r="BG169"/>
  <c r="BF169"/>
  <c r="AA169"/>
  <c r="Y169"/>
  <c r="W169"/>
  <c r="BK169"/>
  <c r="N169"/>
  <c r="BE169" s="1"/>
  <c r="BI168"/>
  <c r="BH168"/>
  <c r="BG168"/>
  <c r="BF168"/>
  <c r="AA168"/>
  <c r="Y168"/>
  <c r="W168"/>
  <c r="BK168"/>
  <c r="N168"/>
  <c r="BE168" s="1"/>
  <c r="BI167"/>
  <c r="BH167"/>
  <c r="BG167"/>
  <c r="BF167"/>
  <c r="AA167"/>
  <c r="Y167"/>
  <c r="W167"/>
  <c r="BK167"/>
  <c r="N167"/>
  <c r="BE167" s="1"/>
  <c r="BI166"/>
  <c r="BH166"/>
  <c r="BG166"/>
  <c r="BF166"/>
  <c r="AA166"/>
  <c r="AA165" s="1"/>
  <c r="Y166"/>
  <c r="Y165" s="1"/>
  <c r="W166"/>
  <c r="W165" s="1"/>
  <c r="BK166"/>
  <c r="BK165" s="1"/>
  <c r="N165" s="1"/>
  <c r="N97" s="1"/>
  <c r="N166"/>
  <c r="BE166" s="1"/>
  <c r="BI164"/>
  <c r="BH164"/>
  <c r="BG164"/>
  <c r="BF164"/>
  <c r="BE164"/>
  <c r="AA164"/>
  <c r="Y164"/>
  <c r="W164"/>
  <c r="BK164"/>
  <c r="N164"/>
  <c r="BI163"/>
  <c r="BH163"/>
  <c r="BG163"/>
  <c r="BF163"/>
  <c r="AA163"/>
  <c r="Y163"/>
  <c r="W163"/>
  <c r="BK163"/>
  <c r="N163"/>
  <c r="BE163" s="1"/>
  <c r="BI162"/>
  <c r="BH162"/>
  <c r="BG162"/>
  <c r="BF162"/>
  <c r="BE162"/>
  <c r="AA162"/>
  <c r="Y162"/>
  <c r="W162"/>
  <c r="BK162"/>
  <c r="N162"/>
  <c r="BI161"/>
  <c r="BH161"/>
  <c r="BG161"/>
  <c r="BF161"/>
  <c r="BE161"/>
  <c r="AA161"/>
  <c r="Y161"/>
  <c r="W161"/>
  <c r="BK161"/>
  <c r="N161"/>
  <c r="BI160"/>
  <c r="BH160"/>
  <c r="BG160"/>
  <c r="BF160"/>
  <c r="BE160"/>
  <c r="AA160"/>
  <c r="AA159" s="1"/>
  <c r="Y160"/>
  <c r="Y159" s="1"/>
  <c r="W160"/>
  <c r="W159" s="1"/>
  <c r="BK160"/>
  <c r="BK159" s="1"/>
  <c r="N159" s="1"/>
  <c r="N96" s="1"/>
  <c r="N160"/>
  <c r="BI158"/>
  <c r="BH158"/>
  <c r="BG158"/>
  <c r="BF158"/>
  <c r="AA158"/>
  <c r="Y158"/>
  <c r="W158"/>
  <c r="BK158"/>
  <c r="N158"/>
  <c r="BE158" s="1"/>
  <c r="BI157"/>
  <c r="BH157"/>
  <c r="BG157"/>
  <c r="BF157"/>
  <c r="AA157"/>
  <c r="AA156" s="1"/>
  <c r="AA155" s="1"/>
  <c r="Y157"/>
  <c r="Y156" s="1"/>
  <c r="Y155" s="1"/>
  <c r="W157"/>
  <c r="W156" s="1"/>
  <c r="BK157"/>
  <c r="BK156" s="1"/>
  <c r="N157"/>
  <c r="BE157" s="1"/>
  <c r="BI154"/>
  <c r="BH154"/>
  <c r="BG154"/>
  <c r="BF154"/>
  <c r="AA154"/>
  <c r="Y154"/>
  <c r="W154"/>
  <c r="BK154"/>
  <c r="N154"/>
  <c r="BE154" s="1"/>
  <c r="BI153"/>
  <c r="BH153"/>
  <c r="BG153"/>
  <c r="BF153"/>
  <c r="AA153"/>
  <c r="Y153"/>
  <c r="W153"/>
  <c r="BK153"/>
  <c r="N153"/>
  <c r="BE153" s="1"/>
  <c r="BI152"/>
  <c r="BH152"/>
  <c r="BG152"/>
  <c r="BF152"/>
  <c r="BE152"/>
  <c r="AA152"/>
  <c r="AA151" s="1"/>
  <c r="Y152"/>
  <c r="Y151" s="1"/>
  <c r="W152"/>
  <c r="W151" s="1"/>
  <c r="BK152"/>
  <c r="BK151" s="1"/>
  <c r="N151" s="1"/>
  <c r="N93" s="1"/>
  <c r="N152"/>
  <c r="BI150"/>
  <c r="BH150"/>
  <c r="BG150"/>
  <c r="BF150"/>
  <c r="AA150"/>
  <c r="Y150"/>
  <c r="W150"/>
  <c r="BK150"/>
  <c r="N150"/>
  <c r="BE150" s="1"/>
  <c r="BI149"/>
  <c r="BH149"/>
  <c r="BG149"/>
  <c r="BF149"/>
  <c r="AA149"/>
  <c r="Y149"/>
  <c r="W149"/>
  <c r="BK149"/>
  <c r="N149"/>
  <c r="BE149" s="1"/>
  <c r="BI148"/>
  <c r="BH148"/>
  <c r="BG148"/>
  <c r="BF148"/>
  <c r="BE148"/>
  <c r="AA148"/>
  <c r="Y148"/>
  <c r="W148"/>
  <c r="BK148"/>
  <c r="N148"/>
  <c r="BI147"/>
  <c r="BH147"/>
  <c r="BG147"/>
  <c r="BF147"/>
  <c r="BE147"/>
  <c r="AA147"/>
  <c r="Y147"/>
  <c r="W147"/>
  <c r="BK147"/>
  <c r="N147"/>
  <c r="BI146"/>
  <c r="BH146"/>
  <c r="BG146"/>
  <c r="BF146"/>
  <c r="BE146"/>
  <c r="AA146"/>
  <c r="Y146"/>
  <c r="W146"/>
  <c r="BK146"/>
  <c r="N146"/>
  <c r="BI145"/>
  <c r="BH145"/>
  <c r="BG145"/>
  <c r="BF145"/>
  <c r="BE145"/>
  <c r="AA145"/>
  <c r="AA144" s="1"/>
  <c r="Y145"/>
  <c r="Y144" s="1"/>
  <c r="W145"/>
  <c r="W144" s="1"/>
  <c r="BK145"/>
  <c r="BK144" s="1"/>
  <c r="N144" s="1"/>
  <c r="N92" s="1"/>
  <c r="N145"/>
  <c r="BI143"/>
  <c r="BH143"/>
  <c r="BG143"/>
  <c r="BF143"/>
  <c r="AA143"/>
  <c r="Y143"/>
  <c r="W143"/>
  <c r="BK143"/>
  <c r="N143"/>
  <c r="BE143" s="1"/>
  <c r="BI142"/>
  <c r="BH142"/>
  <c r="BG142"/>
  <c r="BF142"/>
  <c r="AA142"/>
  <c r="Y142"/>
  <c r="W142"/>
  <c r="BK142"/>
  <c r="N142"/>
  <c r="BE142" s="1"/>
  <c r="BI141"/>
  <c r="BH141"/>
  <c r="BG141"/>
  <c r="BF141"/>
  <c r="BE141"/>
  <c r="AA141"/>
  <c r="Y141"/>
  <c r="W141"/>
  <c r="BK141"/>
  <c r="N141"/>
  <c r="BI140"/>
  <c r="BH140"/>
  <c r="BG140"/>
  <c r="BF140"/>
  <c r="AA140"/>
  <c r="Y140"/>
  <c r="W140"/>
  <c r="BK140"/>
  <c r="N140"/>
  <c r="BE140" s="1"/>
  <c r="BI139"/>
  <c r="BH139"/>
  <c r="BG139"/>
  <c r="BF139"/>
  <c r="BE139"/>
  <c r="AA139"/>
  <c r="Y139"/>
  <c r="W139"/>
  <c r="BK139"/>
  <c r="N139"/>
  <c r="BI138"/>
  <c r="BH138"/>
  <c r="BG138"/>
  <c r="BF138"/>
  <c r="AA138"/>
  <c r="AA137" s="1"/>
  <c r="Y138"/>
  <c r="Y137" s="1"/>
  <c r="W138"/>
  <c r="W137" s="1"/>
  <c r="BK138"/>
  <c r="BK137" s="1"/>
  <c r="N137" s="1"/>
  <c r="N91" s="1"/>
  <c r="N138"/>
  <c r="BE138" s="1"/>
  <c r="BI136"/>
  <c r="BH136"/>
  <c r="BG136"/>
  <c r="BF136"/>
  <c r="AA136"/>
  <c r="Y136"/>
  <c r="W136"/>
  <c r="BK136"/>
  <c r="N136"/>
  <c r="BE136" s="1"/>
  <c r="BI135"/>
  <c r="BH135"/>
  <c r="BG135"/>
  <c r="BF135"/>
  <c r="AA135"/>
  <c r="Y135"/>
  <c r="W135"/>
  <c r="BK135"/>
  <c r="N135"/>
  <c r="BE135" s="1"/>
  <c r="BI134"/>
  <c r="BH134"/>
  <c r="BG134"/>
  <c r="BF134"/>
  <c r="BE134"/>
  <c r="AA134"/>
  <c r="Y134"/>
  <c r="W134"/>
  <c r="BK134"/>
  <c r="N134"/>
  <c r="BI133"/>
  <c r="BH133"/>
  <c r="BG133"/>
  <c r="BF133"/>
  <c r="BE133"/>
  <c r="AA133"/>
  <c r="AA132" s="1"/>
  <c r="AA131" s="1"/>
  <c r="AA130" s="1"/>
  <c r="Y133"/>
  <c r="Y132" s="1"/>
  <c r="Y131" s="1"/>
  <c r="Y130" s="1"/>
  <c r="W133"/>
  <c r="W132" s="1"/>
  <c r="BK133"/>
  <c r="BK132" s="1"/>
  <c r="N133"/>
  <c r="F124"/>
  <c r="F122"/>
  <c r="BI111"/>
  <c r="BH111"/>
  <c r="BG111"/>
  <c r="BF111"/>
  <c r="BI110"/>
  <c r="BH110"/>
  <c r="BG110"/>
  <c r="BF110"/>
  <c r="BI109"/>
  <c r="BH109"/>
  <c r="BG109"/>
  <c r="BF109"/>
  <c r="BI108"/>
  <c r="BH108"/>
  <c r="BG108"/>
  <c r="BF108"/>
  <c r="BI107"/>
  <c r="BH107"/>
  <c r="BG107"/>
  <c r="BF107"/>
  <c r="BI106"/>
  <c r="H36" s="1"/>
  <c r="BD88" i="1" s="1"/>
  <c r="BD87" s="1"/>
  <c r="W35" s="1"/>
  <c r="BH106" i="2"/>
  <c r="H35" s="1"/>
  <c r="BC88" i="1" s="1"/>
  <c r="BC87" s="1"/>
  <c r="BG106" i="2"/>
  <c r="H34" s="1"/>
  <c r="BB88" i="1" s="1"/>
  <c r="BB87" s="1"/>
  <c r="BF106" i="2"/>
  <c r="H33" s="1"/>
  <c r="BA88" i="1" s="1"/>
  <c r="BA87" s="1"/>
  <c r="M84" i="2"/>
  <c r="F81"/>
  <c r="F79"/>
  <c r="E21"/>
  <c r="M127" s="1"/>
  <c r="E18"/>
  <c r="M126" s="1"/>
  <c r="F127"/>
  <c r="O12"/>
  <c r="E12"/>
  <c r="F126" s="1"/>
  <c r="O11"/>
  <c r="M124"/>
  <c r="F6"/>
  <c r="F121" s="1"/>
  <c r="CK94" i="1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AM83"/>
  <c r="L83"/>
  <c r="AM82"/>
  <c r="L82"/>
  <c r="AM80"/>
  <c r="L80"/>
  <c r="L78"/>
  <c r="L77"/>
  <c r="AY87" l="1"/>
  <c r="W34"/>
  <c r="BK185" i="2"/>
  <c r="N185" s="1"/>
  <c r="N101" s="1"/>
  <c r="N186"/>
  <c r="N102" s="1"/>
  <c r="AX87" i="1"/>
  <c r="W33"/>
  <c r="W32"/>
  <c r="AW87"/>
  <c r="AK32" s="1"/>
  <c r="W131" i="2"/>
  <c r="W130" s="1"/>
  <c r="AU88" i="1" s="1"/>
  <c r="AU87" s="1"/>
  <c r="W155" i="2"/>
  <c r="BK131"/>
  <c r="N132"/>
  <c r="N90" s="1"/>
  <c r="BK155"/>
  <c r="N155" s="1"/>
  <c r="N94" s="1"/>
  <c r="N156"/>
  <c r="N95" s="1"/>
  <c r="F84"/>
  <c r="M33"/>
  <c r="AW88" i="1" s="1"/>
  <c r="M83" i="2"/>
  <c r="N192"/>
  <c r="BE192" s="1"/>
  <c r="F78"/>
  <c r="F83"/>
  <c r="M81"/>
  <c r="N131" l="1"/>
  <c r="N89" s="1"/>
  <c r="BK130"/>
  <c r="N130" s="1"/>
  <c r="N88" s="1"/>
  <c r="N111" l="1"/>
  <c r="BE111" s="1"/>
  <c r="N109"/>
  <c r="BE109" s="1"/>
  <c r="N107"/>
  <c r="BE107" s="1"/>
  <c r="M27"/>
  <c r="N110"/>
  <c r="BE110" s="1"/>
  <c r="N108"/>
  <c r="BE108" s="1"/>
  <c r="N106"/>
  <c r="BE106" l="1"/>
  <c r="N105"/>
  <c r="H32" l="1"/>
  <c r="AZ88" i="1" s="1"/>
  <c r="AZ87" s="1"/>
  <c r="M32" i="2"/>
  <c r="AV88" i="1" s="1"/>
  <c r="AT88" s="1"/>
  <c r="M28" i="2"/>
  <c r="L113"/>
  <c r="AV87" i="1" l="1"/>
  <c r="AS88"/>
  <c r="AS87" s="1"/>
  <c r="M30" i="2"/>
  <c r="AT87" i="1" l="1"/>
  <c r="AG88"/>
  <c r="L38" i="2"/>
  <c r="AN88" i="1" l="1"/>
  <c r="AG87"/>
  <c r="AK26" l="1"/>
  <c r="AG94"/>
  <c r="AG93"/>
  <c r="AG92"/>
  <c r="AG91"/>
  <c r="AN87"/>
  <c r="AV94" l="1"/>
  <c r="BY94" s="1"/>
  <c r="CD94"/>
  <c r="AG90"/>
  <c r="AN91"/>
  <c r="AV91"/>
  <c r="BY91" s="1"/>
  <c r="CD91"/>
  <c r="AV93"/>
  <c r="BY93" s="1"/>
  <c r="CD93"/>
  <c r="AV92"/>
  <c r="BY92" s="1"/>
  <c r="CD92"/>
  <c r="AK27" l="1"/>
  <c r="AK29" s="1"/>
  <c r="AG96"/>
  <c r="AN93"/>
  <c r="AN94"/>
  <c r="AK31"/>
  <c r="AN90"/>
  <c r="AN96" s="1"/>
  <c r="AN92"/>
  <c r="W31"/>
  <c r="AK37" l="1"/>
</calcChain>
</file>

<file path=xl/sharedStrings.xml><?xml version="1.0" encoding="utf-8"?>
<sst xmlns="http://schemas.openxmlformats.org/spreadsheetml/2006/main" count="1090" uniqueCount="348">
  <si>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</si>
  <si>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</si>
  <si>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</si>
  <si>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</si>
  <si>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</si>
  <si>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</si>
  <si>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</si>
  <si>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</si>
  <si>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</si>
  <si>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</si>
  <si>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</si>
  <si>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</si>
  <si>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</si>
  <si>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</si>
  <si>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</si>
  <si>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</si>
  <si>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</si>
  <si>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18-001b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</si>
  <si>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</si>
  <si>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</si>
  <si>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Hlavní náměstí 27, 28</t>
  </si>
  <si>
    <t>JKSO:</t>
  </si>
  <si>
    <t>CC-CZ:</t>
  </si>
  <si>
    <t>Místo:</t>
  </si>
  <si>
    <t xml:space="preserve"> </t>
  </si>
  <si>
    <t>Datum:</t>
  </si>
  <si>
    <t>15. 12. 2017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</si>
  <si>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</si>
  <si>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</si>
  <si>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</si>
  <si>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</si>
  <si>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</si>
  <si>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</si>
  <si>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</si>
  <si>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</si>
  <si>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</si>
  <si>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</si>
  <si>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</si>
  <si>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</si>
  <si>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</si>
  <si>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</si>
  <si>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</si>
  <si>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</si>
  <si>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</si>
  <si>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</si>
  <si>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</si>
  <si>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</si>
  <si>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</si>
  <si>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</si>
  <si>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</si>
  <si>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</si>
  <si>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</si>
  <si>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</si>
  <si>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</si>
  <si>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</si>
  <si>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</si>
  <si>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</si>
  <si>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</si>
  <si>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</si>
  <si>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</si>
  <si>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</si>
  <si>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</si>
  <si>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</si>
  <si>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</si>
  <si>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</si>
  <si>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</si>
  <si>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</si>
  <si>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</si>
  <si>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</si>
  <si>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</si>
  <si>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</si>
  <si>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</si>
  <si>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</si>
  <si>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</si>
  <si>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</si>
  <si>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</si>
  <si>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</si>
  <si>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</si>
  <si>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{226dbc18-2fcf-47b3-a420-cf95e8eeb35d}</t>
  </si>
  <si>
    <t>{00000000-0000-0000-0000-000000000000}</t>
  </si>
  <si>
    <t>/</t>
  </si>
  <si>
    <t>KR1-2</t>
  </si>
  <si>
    <t>Výměna výkladců</t>
  </si>
  <si>
    <t>1</t>
  </si>
  <si>
    <t>{c18436a7-123e-4783-8d47-d8cde693d957}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</si>
  <si>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</si>
  <si>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</si>
  <si>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</si>
  <si>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</si>
  <si>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</si>
  <si>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</si>
  <si>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</si>
  <si>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</si>
  <si>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</si>
  <si>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</si>
  <si>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</si>
  <si>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</si>
  <si>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</si>
  <si>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</si>
  <si>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</si>
  <si>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</si>
  <si>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</si>
  <si>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KR1-2 - Výměna výkladců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</si>
  <si>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</si>
  <si>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</si>
  <si>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</si>
  <si>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</si>
  <si>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</si>
  <si>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</si>
  <si>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</si>
  <si>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</si>
  <si>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</si>
  <si>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</si>
  <si>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</si>
  <si>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</si>
  <si>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</si>
  <si>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</si>
  <si>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</si>
  <si>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</si>
  <si>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</si>
  <si>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</si>
  <si>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</si>
  <si>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</si>
  <si>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</si>
  <si>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</si>
  <si>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</si>
  <si>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</si>
  <si>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</si>
  <si>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</si>
  <si>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</si>
  <si>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</si>
  <si>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</si>
  <si>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</si>
  <si>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</si>
  <si>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</si>
  <si>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</si>
  <si>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</si>
  <si>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</si>
  <si>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</si>
  <si>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</si>
  <si>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</si>
  <si>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</si>
  <si>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</si>
  <si>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</si>
  <si>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</si>
  <si>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</si>
  <si>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</si>
  <si>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</si>
  <si>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159</t>
  </si>
  <si>
    <t>K</t>
  </si>
  <si>
    <t>612325302</t>
  </si>
  <si>
    <t>Vápenocementová štuková omítka ostění nebo nadpraží</t>
  </si>
  <si>
    <t>m2</t>
  </si>
  <si>
    <t>4</t>
  </si>
  <si>
    <t>-114100611</t>
  </si>
  <si>
    <t>96</t>
  </si>
  <si>
    <t>622321141</t>
  </si>
  <si>
    <t>Vápenocementová omítka štuková dvouvrstvá vnějších stěn nanášená ručně</t>
  </si>
  <si>
    <t>918743841</t>
  </si>
  <si>
    <t>134</t>
  </si>
  <si>
    <t>622325319</t>
  </si>
  <si>
    <t>Oprava vnější vápenocementové štukové omítky složitosti 2 v rozsahu do 100%</t>
  </si>
  <si>
    <t>1126836592</t>
  </si>
  <si>
    <t>629991011</t>
  </si>
  <si>
    <t>Zakrytí výplní otvorů a svislých ploch fólií přilepenou lepící páskou</t>
  </si>
  <si>
    <t>1976683493</t>
  </si>
  <si>
    <t>42</t>
  </si>
  <si>
    <t>949111112</t>
  </si>
  <si>
    <t>Montáž lešení lehkého kozového trubkového v do 1,9 m</t>
  </si>
  <si>
    <t>sada</t>
  </si>
  <si>
    <t>-107300418</t>
  </si>
  <si>
    <t>41</t>
  </si>
  <si>
    <t>949121812</t>
  </si>
  <si>
    <t>Demontáž lešení lehkého kozového dílcového v do 1,9 m</t>
  </si>
  <si>
    <t>1794108746</t>
  </si>
  <si>
    <t>143</t>
  </si>
  <si>
    <t>968072244</t>
  </si>
  <si>
    <t>Vybourání kovových rámů oken jednoduchých včetně křídel pl do 1 m2</t>
  </si>
  <si>
    <t>-1340191596</t>
  </si>
  <si>
    <t>89</t>
  </si>
  <si>
    <t>968072357</t>
  </si>
  <si>
    <t>Vybourání kovových rámů oken dvojitých včetně křídel pl přes 4 m2</t>
  </si>
  <si>
    <t>-737571508</t>
  </si>
  <si>
    <t>18</t>
  </si>
  <si>
    <t>985111111</t>
  </si>
  <si>
    <t>Otlučení omítek stěn</t>
  </si>
  <si>
    <t>-1307466538</t>
  </si>
  <si>
    <t>19</t>
  </si>
  <si>
    <t>985131111</t>
  </si>
  <si>
    <t>Očištění ploch stěn, rubu kleneb a podlah tlakovou vodou</t>
  </si>
  <si>
    <t>1696117853</t>
  </si>
  <si>
    <t>128</t>
  </si>
  <si>
    <t>997002511</t>
  </si>
  <si>
    <t>Vodorovné přemístění suti a vybouraných hmot bez naložení ale se složením a urovnáním do 1 km</t>
  </si>
  <si>
    <t>t</t>
  </si>
  <si>
    <t>-2009178016</t>
  </si>
  <si>
    <t>129</t>
  </si>
  <si>
    <t>997002611</t>
  </si>
  <si>
    <t>Nakládání suti a vybouraných hmot</t>
  </si>
  <si>
    <t>546085101</t>
  </si>
  <si>
    <t>130</t>
  </si>
  <si>
    <t>997013213</t>
  </si>
  <si>
    <t>Vnitrostaveništní doprava suti a vybouraných hmot pro budovy v do 12 m ručně</t>
  </si>
  <si>
    <t>51437384</t>
  </si>
  <si>
    <t>131</t>
  </si>
  <si>
    <t>997013501</t>
  </si>
  <si>
    <t>Odvoz suti a vybouraných hmot na skládku nebo meziskládku do 1 km se složením</t>
  </si>
  <si>
    <t>-1397282031</t>
  </si>
  <si>
    <t>132</t>
  </si>
  <si>
    <t>997013509</t>
  </si>
  <si>
    <t>Příplatek k odvozu suti a vybouraných hmot na skládku ZKD 1 km přes 1 km</t>
  </si>
  <si>
    <t>-1368153598</t>
  </si>
  <si>
    <t>133</t>
  </si>
  <si>
    <t>997013804</t>
  </si>
  <si>
    <t>Poplatek za uložení stavebního odpadu ze skla na skládce (skládkovné)</t>
  </si>
  <si>
    <t>787916616</t>
  </si>
  <si>
    <t>125</t>
  </si>
  <si>
    <t>998011003</t>
  </si>
  <si>
    <t>Přesun hmot pro budovy zděné v do 24 m</t>
  </si>
  <si>
    <t>-162630980</t>
  </si>
  <si>
    <t>126</t>
  </si>
  <si>
    <t>998011018</t>
  </si>
  <si>
    <t>Příplatek k přesunu hmot pro budovy zděné za zvětšený přesun do 5000 m</t>
  </si>
  <si>
    <t>2103254002</t>
  </si>
  <si>
    <t>127</t>
  </si>
  <si>
    <t>998011019</t>
  </si>
  <si>
    <t>Příplatek k přesunu hmot pro budovy zděné za zvětšený přesun ZKD 5000 m</t>
  </si>
  <si>
    <t>-1386524383</t>
  </si>
  <si>
    <t>155</t>
  </si>
  <si>
    <t>764004863</t>
  </si>
  <si>
    <t>Demontáž svodu k dalšímu použití</t>
  </si>
  <si>
    <t>m</t>
  </si>
  <si>
    <t>16</t>
  </si>
  <si>
    <t>-1729785526</t>
  </si>
  <si>
    <t>156</t>
  </si>
  <si>
    <t>764508131</t>
  </si>
  <si>
    <t>Montáž kruhového svodu</t>
  </si>
  <si>
    <t>1478431667</t>
  </si>
  <si>
    <t>136</t>
  </si>
  <si>
    <t>766621013</t>
  </si>
  <si>
    <t>Montáž dřevěných oken plochy přes 1 m2 pevných výšky přes 2,5 m s rámem do zdiva</t>
  </si>
  <si>
    <t>1489447838</t>
  </si>
  <si>
    <t>137</t>
  </si>
  <si>
    <t>M</t>
  </si>
  <si>
    <t>611101550</t>
  </si>
  <si>
    <t>výkladec - lepený dub s dveřni a nadsvětlíkem</t>
  </si>
  <si>
    <t>kus</t>
  </si>
  <si>
    <t>32</t>
  </si>
  <si>
    <t>2016227884</t>
  </si>
  <si>
    <t>138</t>
  </si>
  <si>
    <t>611101540</t>
  </si>
  <si>
    <t>výkladec - lepený dub - fix</t>
  </si>
  <si>
    <t>-827930505</t>
  </si>
  <si>
    <t>135</t>
  </si>
  <si>
    <t>766622834</t>
  </si>
  <si>
    <t>Demontáž rámu zdvojených oken dřevěných nebo plastových přes 4m2 k opětovnému použití</t>
  </si>
  <si>
    <t>428408475</t>
  </si>
  <si>
    <t>97</t>
  </si>
  <si>
    <t>998766103</t>
  </si>
  <si>
    <t>Přesun hmot tonážní pro konstrukce truhlářské v objektech v do 24 m</t>
  </si>
  <si>
    <t>-936783288</t>
  </si>
  <si>
    <t>139</t>
  </si>
  <si>
    <t>767610111</t>
  </si>
  <si>
    <t>Montáž oken jednoduchých pevných do panelů nebo ocelové konstrukce plochy do 0,6 m2</t>
  </si>
  <si>
    <t>1318961334</t>
  </si>
  <si>
    <t>141</t>
  </si>
  <si>
    <t>553415-H9</t>
  </si>
  <si>
    <t>okno ocelové s fixním zasklením 500 x 270 mm - Z11</t>
  </si>
  <si>
    <t>1555351744</t>
  </si>
  <si>
    <t>142</t>
  </si>
  <si>
    <t>553415-H10</t>
  </si>
  <si>
    <t>okno ocelové s fixním zasklením 500 x 250 mm - Z12</t>
  </si>
  <si>
    <t>39360269</t>
  </si>
  <si>
    <t>151</t>
  </si>
  <si>
    <t>998767101</t>
  </si>
  <si>
    <t>Přesun hmot tonážní pro zámečnické konstrukce v objektech v do 6 m</t>
  </si>
  <si>
    <t>-1485616714</t>
  </si>
  <si>
    <t>152</t>
  </si>
  <si>
    <t>998767194</t>
  </si>
  <si>
    <t>Příplatek k přesunu hmot tonážní 767 za zvětšený přesun do 1000 m</t>
  </si>
  <si>
    <t>-1646258245</t>
  </si>
  <si>
    <t>153</t>
  </si>
  <si>
    <t>998767199</t>
  </si>
  <si>
    <t>Příplatek k přesunu hmot tonážní 767 za zvětšený přesun ZKD 1000 m přes 1000 m</t>
  </si>
  <si>
    <t>-1998740927</t>
  </si>
  <si>
    <t>144</t>
  </si>
  <si>
    <t>782631111</t>
  </si>
  <si>
    <t>Montáž obkladu parapetů z pravoúhlých desek z tvrdého kamene do malty tl do 25 mm</t>
  </si>
  <si>
    <t>-268753351</t>
  </si>
  <si>
    <t>145</t>
  </si>
  <si>
    <t>583819030</t>
  </si>
  <si>
    <t>deska dlažební, pískovec smirkovaný tl 3 cm</t>
  </si>
  <si>
    <t>169125396</t>
  </si>
  <si>
    <t>149</t>
  </si>
  <si>
    <t>782631113</t>
  </si>
  <si>
    <t>Montáž obkladu parapetů z pravoúhlých desek z tvrdého kamene do malty tldo 50 mm</t>
  </si>
  <si>
    <t>-2117349612</t>
  </si>
  <si>
    <t>150</t>
  </si>
  <si>
    <t>583821750</t>
  </si>
  <si>
    <t>deska obkladová, žula tryskaná tl 5 cm do 0,24 m2</t>
  </si>
  <si>
    <t>226848212</t>
  </si>
  <si>
    <t>146</t>
  </si>
  <si>
    <t>998782101</t>
  </si>
  <si>
    <t>Přesun hmot tonážní pro obklady kamenné v objektech v do 6 m</t>
  </si>
  <si>
    <t>-169968299</t>
  </si>
  <si>
    <t>147</t>
  </si>
  <si>
    <t>998782194</t>
  </si>
  <si>
    <t>Příplatek k přesunu hmot tonážní 782 za zvětšený přesun do 1000 m</t>
  </si>
  <si>
    <t>639322311</t>
  </si>
  <si>
    <t>148</t>
  </si>
  <si>
    <t>998782199</t>
  </si>
  <si>
    <t>Příplatek k přesunu hmot tonážní 782 za zvětšený přesun ZKD 1000 m přes 1000 m</t>
  </si>
  <si>
    <t>-934920845</t>
  </si>
  <si>
    <t>157</t>
  </si>
  <si>
    <t>783823135</t>
  </si>
  <si>
    <t>Penetrační silikonový nátěr hladkých, tenkovrstvých zrnitých nebo štukových omítek</t>
  </si>
  <si>
    <t>873223224</t>
  </si>
  <si>
    <t>158</t>
  </si>
  <si>
    <t>783827123</t>
  </si>
  <si>
    <t>Krycí jednonásobný silikátový nátěr omítek stupně členitosti 1 a 2</t>
  </si>
  <si>
    <t>-1184816843</t>
  </si>
  <si>
    <t>160</t>
  </si>
  <si>
    <t>784211001</t>
  </si>
  <si>
    <t>Jednonásobné bílé malby ze směsí za mokra výborně otěruvzdorných v místnostech výšky do 3,80 m</t>
  </si>
  <si>
    <t>-435103534</t>
  </si>
  <si>
    <t>5</t>
  </si>
  <si>
    <t>030001000</t>
  </si>
  <si>
    <t>soubor</t>
  </si>
  <si>
    <t>1024</t>
  </si>
  <si>
    <t>1965095312</t>
  </si>
  <si>
    <t>154</t>
  </si>
  <si>
    <t>034303000</t>
  </si>
  <si>
    <t>Opatření na ochranu chodníku</t>
  </si>
  <si>
    <t>1274113553</t>
  </si>
  <si>
    <t>3</t>
  </si>
  <si>
    <t>035002000</t>
  </si>
  <si>
    <t>Pronájmy ploch, objektů</t>
  </si>
  <si>
    <t>2098160773</t>
  </si>
  <si>
    <t>039002000</t>
  </si>
  <si>
    <t>Zrušení zařízení staveniště</t>
  </si>
  <si>
    <t>-2115145899</t>
  </si>
  <si>
    <t>VP - Vícepráce</t>
  </si>
  <si>
    <t>PN</t>
  </si>
  <si>
    <t>Martin Holuša, Bořivoje Čelovského 844/10, Ostrava - Heřmanice</t>
  </si>
  <si>
    <t>CZ7403134882</t>
  </si>
  <si>
    <t>ing.arch. Jiří Halfar, Generála Vlachého 184, Mokré Lazce</t>
  </si>
  <si>
    <t>CZ7306295425</t>
  </si>
  <si>
    <t>město Krnov, Hlavní náměstí 1, 794 01, Krnov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</si>
</sst>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workbookViewId="0">
      <pane ySplit="1" topLeftCell="A81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206" t="s">
        <v>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176" t="s">
        <v>8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1:73" ht="36.950000000000003" customHeight="1">
      <c r="B4" s="21"/>
      <c r="C4" s="190" t="s">
        <v>12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22"/>
      <c r="AS4" s="23" t="s">
        <v>13</v>
      </c>
      <c r="BE4" s="24" t="s">
        <v>14</v>
      </c>
      <c r="BS4" s="17" t="s">
        <v>15</v>
      </c>
    </row>
    <row r="5" spans="1:73" ht="14.4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210" t="s">
        <v>17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5"/>
      <c r="AQ5" s="22"/>
      <c r="BE5" s="208" t="s">
        <v>18</v>
      </c>
      <c r="BS5" s="17" t="s">
        <v>9</v>
      </c>
    </row>
    <row r="6" spans="1:73" ht="36.950000000000003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212" t="s">
        <v>20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5"/>
      <c r="AQ6" s="22"/>
      <c r="BE6" s="209"/>
      <c r="BS6" s="17" t="s">
        <v>9</v>
      </c>
    </row>
    <row r="7" spans="1:73" ht="14.45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22</v>
      </c>
      <c r="AL7" s="25"/>
      <c r="AM7" s="25"/>
      <c r="AN7" s="27" t="s">
        <v>5</v>
      </c>
      <c r="AO7" s="25"/>
      <c r="AP7" s="25"/>
      <c r="AQ7" s="22"/>
      <c r="BE7" s="209"/>
      <c r="BS7" s="17" t="s">
        <v>9</v>
      </c>
    </row>
    <row r="8" spans="1:73" ht="14.45" customHeight="1">
      <c r="B8" s="21"/>
      <c r="C8" s="25"/>
      <c r="D8" s="29" t="s">
        <v>23</v>
      </c>
      <c r="E8" s="25"/>
      <c r="F8" s="25"/>
      <c r="G8" s="25"/>
      <c r="H8" s="25"/>
      <c r="I8" s="25"/>
      <c r="J8" s="25"/>
      <c r="K8" s="27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25</v>
      </c>
      <c r="AL8" s="25"/>
      <c r="AM8" s="25"/>
      <c r="AN8" s="30" t="s">
        <v>26</v>
      </c>
      <c r="AO8" s="25"/>
      <c r="AP8" s="25"/>
      <c r="AQ8" s="22"/>
      <c r="BE8" s="209"/>
      <c r="BS8" s="17" t="s">
        <v>9</v>
      </c>
    </row>
    <row r="9" spans="1:73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209"/>
      <c r="BS9" s="17" t="s">
        <v>9</v>
      </c>
    </row>
    <row r="10" spans="1:73" ht="14.45" customHeight="1">
      <c r="B10" s="21"/>
      <c r="C10" s="25"/>
      <c r="D10" s="29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28</v>
      </c>
      <c r="AL10" s="25"/>
      <c r="AM10" s="25"/>
      <c r="AN10" s="27" t="s">
        <v>5</v>
      </c>
      <c r="AO10" s="25"/>
      <c r="AP10" s="25"/>
      <c r="AQ10" s="22"/>
      <c r="BE10" s="209"/>
      <c r="BS10" s="17" t="s">
        <v>9</v>
      </c>
    </row>
    <row r="11" spans="1:73" ht="18.399999999999999" customHeight="1">
      <c r="B11" s="21"/>
      <c r="C11" s="25"/>
      <c r="D11" s="25"/>
      <c r="E11" s="27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29</v>
      </c>
      <c r="AL11" s="25"/>
      <c r="AM11" s="25"/>
      <c r="AN11" s="27" t="s">
        <v>5</v>
      </c>
      <c r="AO11" s="25"/>
      <c r="AP11" s="25"/>
      <c r="AQ11" s="22"/>
      <c r="BE11" s="209"/>
      <c r="BS11" s="17" t="s">
        <v>9</v>
      </c>
    </row>
    <row r="12" spans="1:73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209"/>
      <c r="BS12" s="17" t="s">
        <v>9</v>
      </c>
    </row>
    <row r="13" spans="1:73" ht="14.45" customHeight="1">
      <c r="B13" s="21"/>
      <c r="C13" s="25"/>
      <c r="D13" s="29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28</v>
      </c>
      <c r="AL13" s="25"/>
      <c r="AM13" s="25"/>
      <c r="AN13" s="31" t="s">
        <v>31</v>
      </c>
      <c r="AO13" s="25"/>
      <c r="AP13" s="25"/>
      <c r="AQ13" s="22"/>
      <c r="BE13" s="209"/>
      <c r="BS13" s="17" t="s">
        <v>9</v>
      </c>
    </row>
    <row r="14" spans="1:73" ht="15">
      <c r="B14" s="21"/>
      <c r="C14" s="25"/>
      <c r="D14" s="25"/>
      <c r="E14" s="213" t="s">
        <v>31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9" t="s">
        <v>29</v>
      </c>
      <c r="AL14" s="25"/>
      <c r="AM14" s="25"/>
      <c r="AN14" s="31" t="s">
        <v>31</v>
      </c>
      <c r="AO14" s="25"/>
      <c r="AP14" s="25"/>
      <c r="AQ14" s="22"/>
      <c r="BE14" s="209"/>
      <c r="BS14" s="17" t="s">
        <v>9</v>
      </c>
    </row>
    <row r="15" spans="1:73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209"/>
      <c r="BS15" s="17" t="s">
        <v>6</v>
      </c>
    </row>
    <row r="16" spans="1:73" ht="14.45" customHeight="1">
      <c r="B16" s="21"/>
      <c r="C16" s="25"/>
      <c r="D16" s="29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28</v>
      </c>
      <c r="AL16" s="25"/>
      <c r="AM16" s="25"/>
      <c r="AN16" s="27" t="s">
        <v>5</v>
      </c>
      <c r="AO16" s="25"/>
      <c r="AP16" s="25"/>
      <c r="AQ16" s="22"/>
      <c r="BE16" s="209"/>
      <c r="BS16" s="17" t="s">
        <v>6</v>
      </c>
    </row>
    <row r="17" spans="2:71" ht="18.399999999999999" customHeight="1">
      <c r="B17" s="21"/>
      <c r="C17" s="25"/>
      <c r="D17" s="25"/>
      <c r="E17" s="27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29</v>
      </c>
      <c r="AL17" s="25"/>
      <c r="AM17" s="25"/>
      <c r="AN17" s="27" t="s">
        <v>5</v>
      </c>
      <c r="AO17" s="25"/>
      <c r="AP17" s="25"/>
      <c r="AQ17" s="22"/>
      <c r="BE17" s="209"/>
      <c r="BS17" s="17" t="s">
        <v>33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209"/>
      <c r="BS18" s="17" t="s">
        <v>9</v>
      </c>
    </row>
    <row r="19" spans="2:71" ht="14.45" customHeight="1">
      <c r="B19" s="21"/>
      <c r="C19" s="25"/>
      <c r="D19" s="29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28</v>
      </c>
      <c r="AL19" s="25"/>
      <c r="AM19" s="25"/>
      <c r="AN19" s="27" t="s">
        <v>5</v>
      </c>
      <c r="AO19" s="25"/>
      <c r="AP19" s="25"/>
      <c r="AQ19" s="22"/>
      <c r="BE19" s="209"/>
      <c r="BS19" s="17" t="s">
        <v>9</v>
      </c>
    </row>
    <row r="20" spans="2:71" ht="18.399999999999999" customHeight="1">
      <c r="B20" s="21"/>
      <c r="C20" s="25"/>
      <c r="D20" s="25"/>
      <c r="E20" s="27" t="s">
        <v>24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29</v>
      </c>
      <c r="AL20" s="25"/>
      <c r="AM20" s="25"/>
      <c r="AN20" s="27" t="s">
        <v>5</v>
      </c>
      <c r="AO20" s="25"/>
      <c r="AP20" s="25"/>
      <c r="AQ20" s="22"/>
      <c r="BE20" s="209"/>
    </row>
    <row r="21" spans="2:71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209"/>
    </row>
    <row r="22" spans="2:71" ht="15">
      <c r="B22" s="21"/>
      <c r="C22" s="25"/>
      <c r="D22" s="29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209"/>
    </row>
    <row r="23" spans="2:71" ht="14.45" customHeight="1">
      <c r="B23" s="21"/>
      <c r="C23" s="25"/>
      <c r="D23" s="25"/>
      <c r="E23" s="215" t="s">
        <v>5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5"/>
      <c r="AP23" s="25"/>
      <c r="AQ23" s="22"/>
      <c r="BE23" s="209"/>
    </row>
    <row r="24" spans="2:71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209"/>
    </row>
    <row r="25" spans="2:71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209"/>
    </row>
    <row r="26" spans="2:71" ht="14.45" customHeight="1">
      <c r="B26" s="21"/>
      <c r="C26" s="25"/>
      <c r="D26" s="33" t="s">
        <v>36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6">
        <f>ROUND(AG87,2)</f>
        <v>0</v>
      </c>
      <c r="AL26" s="211"/>
      <c r="AM26" s="211"/>
      <c r="AN26" s="211"/>
      <c r="AO26" s="211"/>
      <c r="AP26" s="25"/>
      <c r="AQ26" s="22"/>
      <c r="BE26" s="209"/>
    </row>
    <row r="27" spans="2:71" ht="14.45" customHeight="1">
      <c r="B27" s="21"/>
      <c r="C27" s="25"/>
      <c r="D27" s="33" t="s">
        <v>37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6">
        <f>ROUND(AG90,2)</f>
        <v>0</v>
      </c>
      <c r="AL27" s="216"/>
      <c r="AM27" s="216"/>
      <c r="AN27" s="216"/>
      <c r="AO27" s="216"/>
      <c r="AP27" s="25"/>
      <c r="AQ27" s="22"/>
      <c r="BE27" s="209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09"/>
    </row>
    <row r="29" spans="2:71" s="1" customFormat="1" ht="25.9" customHeight="1">
      <c r="B29" s="34"/>
      <c r="C29" s="35"/>
      <c r="D29" s="37" t="s">
        <v>38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7">
        <f>ROUND(AK26+AK27,2)</f>
        <v>0</v>
      </c>
      <c r="AL29" s="218"/>
      <c r="AM29" s="218"/>
      <c r="AN29" s="218"/>
      <c r="AO29" s="218"/>
      <c r="AP29" s="35"/>
      <c r="AQ29" s="36"/>
      <c r="BE29" s="209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09"/>
    </row>
    <row r="31" spans="2:71" s="2" customFormat="1" ht="14.45" customHeight="1">
      <c r="B31" s="39"/>
      <c r="C31" s="40"/>
      <c r="D31" s="41" t="s">
        <v>39</v>
      </c>
      <c r="E31" s="40"/>
      <c r="F31" s="41" t="s">
        <v>40</v>
      </c>
      <c r="G31" s="40"/>
      <c r="H31" s="40"/>
      <c r="I31" s="40"/>
      <c r="J31" s="40"/>
      <c r="K31" s="40"/>
      <c r="L31" s="199">
        <v>0.21</v>
      </c>
      <c r="M31" s="200"/>
      <c r="N31" s="200"/>
      <c r="O31" s="200"/>
      <c r="P31" s="40"/>
      <c r="Q31" s="40"/>
      <c r="R31" s="40"/>
      <c r="S31" s="40"/>
      <c r="T31" s="43" t="s">
        <v>41</v>
      </c>
      <c r="U31" s="40"/>
      <c r="V31" s="40"/>
      <c r="W31" s="201">
        <f>ROUND(AZ87+SUM(CD91:CD95),2)</f>
        <v>0</v>
      </c>
      <c r="X31" s="200"/>
      <c r="Y31" s="200"/>
      <c r="Z31" s="200"/>
      <c r="AA31" s="200"/>
      <c r="AB31" s="200"/>
      <c r="AC31" s="200"/>
      <c r="AD31" s="200"/>
      <c r="AE31" s="200"/>
      <c r="AF31" s="40"/>
      <c r="AG31" s="40"/>
      <c r="AH31" s="40"/>
      <c r="AI31" s="40"/>
      <c r="AJ31" s="40"/>
      <c r="AK31" s="201">
        <f>ROUND(AV87+SUM(BY91:BY95),2)</f>
        <v>0</v>
      </c>
      <c r="AL31" s="200"/>
      <c r="AM31" s="200"/>
      <c r="AN31" s="200"/>
      <c r="AO31" s="200"/>
      <c r="AP31" s="40"/>
      <c r="AQ31" s="44"/>
      <c r="BE31" s="209"/>
    </row>
    <row r="32" spans="2:71" s="2" customFormat="1" ht="14.45" customHeight="1">
      <c r="B32" s="39"/>
      <c r="C32" s="40"/>
      <c r="D32" s="40"/>
      <c r="E32" s="40"/>
      <c r="F32" s="41" t="s">
        <v>42</v>
      </c>
      <c r="G32" s="40"/>
      <c r="H32" s="40"/>
      <c r="I32" s="40"/>
      <c r="J32" s="40"/>
      <c r="K32" s="40"/>
      <c r="L32" s="199">
        <v>0.15</v>
      </c>
      <c r="M32" s="200"/>
      <c r="N32" s="200"/>
      <c r="O32" s="200"/>
      <c r="P32" s="40"/>
      <c r="Q32" s="40"/>
      <c r="R32" s="40"/>
      <c r="S32" s="40"/>
      <c r="T32" s="43" t="s">
        <v>41</v>
      </c>
      <c r="U32" s="40"/>
      <c r="V32" s="40"/>
      <c r="W32" s="201">
        <f>ROUND(BA87+SUM(CE91:CE95),2)</f>
        <v>0</v>
      </c>
      <c r="X32" s="200"/>
      <c r="Y32" s="200"/>
      <c r="Z32" s="200"/>
      <c r="AA32" s="200"/>
      <c r="AB32" s="200"/>
      <c r="AC32" s="200"/>
      <c r="AD32" s="200"/>
      <c r="AE32" s="200"/>
      <c r="AF32" s="40"/>
      <c r="AG32" s="40"/>
      <c r="AH32" s="40"/>
      <c r="AI32" s="40"/>
      <c r="AJ32" s="40"/>
      <c r="AK32" s="201">
        <f>ROUND(AW87+SUM(BZ91:BZ95),2)</f>
        <v>0</v>
      </c>
      <c r="AL32" s="200"/>
      <c r="AM32" s="200"/>
      <c r="AN32" s="200"/>
      <c r="AO32" s="200"/>
      <c r="AP32" s="40"/>
      <c r="AQ32" s="44"/>
      <c r="BE32" s="209"/>
    </row>
    <row r="33" spans="2:57" s="2" customFormat="1" ht="14.45" hidden="1" customHeight="1">
      <c r="B33" s="39"/>
      <c r="C33" s="40"/>
      <c r="D33" s="40"/>
      <c r="E33" s="40"/>
      <c r="F33" s="41" t="s">
        <v>43</v>
      </c>
      <c r="G33" s="40"/>
      <c r="H33" s="40"/>
      <c r="I33" s="40"/>
      <c r="J33" s="40"/>
      <c r="K33" s="40"/>
      <c r="L33" s="199">
        <v>0.21</v>
      </c>
      <c r="M33" s="200"/>
      <c r="N33" s="200"/>
      <c r="O33" s="200"/>
      <c r="P33" s="40"/>
      <c r="Q33" s="40"/>
      <c r="R33" s="40"/>
      <c r="S33" s="40"/>
      <c r="T33" s="43" t="s">
        <v>41</v>
      </c>
      <c r="U33" s="40"/>
      <c r="V33" s="40"/>
      <c r="W33" s="201">
        <f>ROUND(BB87+SUM(CF91:CF95),2)</f>
        <v>0</v>
      </c>
      <c r="X33" s="200"/>
      <c r="Y33" s="200"/>
      <c r="Z33" s="200"/>
      <c r="AA33" s="200"/>
      <c r="AB33" s="200"/>
      <c r="AC33" s="200"/>
      <c r="AD33" s="200"/>
      <c r="AE33" s="200"/>
      <c r="AF33" s="40"/>
      <c r="AG33" s="40"/>
      <c r="AH33" s="40"/>
      <c r="AI33" s="40"/>
      <c r="AJ33" s="40"/>
      <c r="AK33" s="201">
        <v>0</v>
      </c>
      <c r="AL33" s="200"/>
      <c r="AM33" s="200"/>
      <c r="AN33" s="200"/>
      <c r="AO33" s="200"/>
      <c r="AP33" s="40"/>
      <c r="AQ33" s="44"/>
      <c r="BE33" s="209"/>
    </row>
    <row r="34" spans="2:57" s="2" customFormat="1" ht="14.45" hidden="1" customHeight="1">
      <c r="B34" s="39"/>
      <c r="C34" s="40"/>
      <c r="D34" s="40"/>
      <c r="E34" s="40"/>
      <c r="F34" s="41" t="s">
        <v>44</v>
      </c>
      <c r="G34" s="40"/>
      <c r="H34" s="40"/>
      <c r="I34" s="40"/>
      <c r="J34" s="40"/>
      <c r="K34" s="40"/>
      <c r="L34" s="199">
        <v>0.15</v>
      </c>
      <c r="M34" s="200"/>
      <c r="N34" s="200"/>
      <c r="O34" s="200"/>
      <c r="P34" s="40"/>
      <c r="Q34" s="40"/>
      <c r="R34" s="40"/>
      <c r="S34" s="40"/>
      <c r="T34" s="43" t="s">
        <v>41</v>
      </c>
      <c r="U34" s="40"/>
      <c r="V34" s="40"/>
      <c r="W34" s="201">
        <f>ROUND(BC87+SUM(CG91:CG95),2)</f>
        <v>0</v>
      </c>
      <c r="X34" s="200"/>
      <c r="Y34" s="200"/>
      <c r="Z34" s="200"/>
      <c r="AA34" s="200"/>
      <c r="AB34" s="200"/>
      <c r="AC34" s="200"/>
      <c r="AD34" s="200"/>
      <c r="AE34" s="200"/>
      <c r="AF34" s="40"/>
      <c r="AG34" s="40"/>
      <c r="AH34" s="40"/>
      <c r="AI34" s="40"/>
      <c r="AJ34" s="40"/>
      <c r="AK34" s="201">
        <v>0</v>
      </c>
      <c r="AL34" s="200"/>
      <c r="AM34" s="200"/>
      <c r="AN34" s="200"/>
      <c r="AO34" s="200"/>
      <c r="AP34" s="40"/>
      <c r="AQ34" s="44"/>
      <c r="BE34" s="209"/>
    </row>
    <row r="35" spans="2:57" s="2" customFormat="1" ht="14.45" hidden="1" customHeight="1">
      <c r="B35" s="39"/>
      <c r="C35" s="40"/>
      <c r="D35" s="40"/>
      <c r="E35" s="40"/>
      <c r="F35" s="41" t="s">
        <v>45</v>
      </c>
      <c r="G35" s="40"/>
      <c r="H35" s="40"/>
      <c r="I35" s="40"/>
      <c r="J35" s="40"/>
      <c r="K35" s="40"/>
      <c r="L35" s="199">
        <v>0</v>
      </c>
      <c r="M35" s="200"/>
      <c r="N35" s="200"/>
      <c r="O35" s="200"/>
      <c r="P35" s="40"/>
      <c r="Q35" s="40"/>
      <c r="R35" s="40"/>
      <c r="S35" s="40"/>
      <c r="T35" s="43" t="s">
        <v>41</v>
      </c>
      <c r="U35" s="40"/>
      <c r="V35" s="40"/>
      <c r="W35" s="201">
        <f>ROUND(BD87+SUM(CH91:CH95),2)</f>
        <v>0</v>
      </c>
      <c r="X35" s="200"/>
      <c r="Y35" s="200"/>
      <c r="Z35" s="200"/>
      <c r="AA35" s="200"/>
      <c r="AB35" s="200"/>
      <c r="AC35" s="200"/>
      <c r="AD35" s="200"/>
      <c r="AE35" s="200"/>
      <c r="AF35" s="40"/>
      <c r="AG35" s="40"/>
      <c r="AH35" s="40"/>
      <c r="AI35" s="40"/>
      <c r="AJ35" s="40"/>
      <c r="AK35" s="201">
        <v>0</v>
      </c>
      <c r="AL35" s="200"/>
      <c r="AM35" s="200"/>
      <c r="AN35" s="200"/>
      <c r="AO35" s="200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46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47</v>
      </c>
      <c r="U37" s="47"/>
      <c r="V37" s="47"/>
      <c r="W37" s="47"/>
      <c r="X37" s="202" t="s">
        <v>48</v>
      </c>
      <c r="Y37" s="203"/>
      <c r="Z37" s="203"/>
      <c r="AA37" s="203"/>
      <c r="AB37" s="203"/>
      <c r="AC37" s="47"/>
      <c r="AD37" s="47"/>
      <c r="AE37" s="47"/>
      <c r="AF37" s="47"/>
      <c r="AG37" s="47"/>
      <c r="AH37" s="47"/>
      <c r="AI37" s="47"/>
      <c r="AJ37" s="47"/>
      <c r="AK37" s="204">
        <f>SUM(AK29:AK35)</f>
        <v>0</v>
      </c>
      <c r="AL37" s="203"/>
      <c r="AM37" s="203"/>
      <c r="AN37" s="203"/>
      <c r="AO37" s="205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57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57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57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57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57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57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57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57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57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5">
      <c r="B49" s="34"/>
      <c r="C49" s="35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50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5">
      <c r="B58" s="34"/>
      <c r="C58" s="35"/>
      <c r="D58" s="54" t="s">
        <v>51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52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51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52</v>
      </c>
      <c r="AN58" s="55"/>
      <c r="AO58" s="57"/>
      <c r="AP58" s="35"/>
      <c r="AQ58" s="36"/>
    </row>
    <row r="59" spans="2:43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5">
      <c r="B60" s="34"/>
      <c r="C60" s="35"/>
      <c r="D60" s="49" t="s">
        <v>53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54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5">
      <c r="B69" s="34"/>
      <c r="C69" s="35"/>
      <c r="D69" s="54" t="s">
        <v>51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52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51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52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90" t="s">
        <v>55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18-001b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2" t="str">
        <f>K6</f>
        <v>Hlavní náměstí 27, 28</v>
      </c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23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25</v>
      </c>
      <c r="AJ80" s="35"/>
      <c r="AK80" s="35"/>
      <c r="AL80" s="35"/>
      <c r="AM80" s="72" t="str">
        <f>IF(AN8= "","",AN8)</f>
        <v>15. 12. 2017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5">
      <c r="B82" s="34"/>
      <c r="C82" s="29" t="s">
        <v>27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32</v>
      </c>
      <c r="AJ82" s="35"/>
      <c r="AK82" s="35"/>
      <c r="AL82" s="35"/>
      <c r="AM82" s="194" t="str">
        <f>IF(E17="","",E17)</f>
        <v xml:space="preserve"> </v>
      </c>
      <c r="AN82" s="194"/>
      <c r="AO82" s="194"/>
      <c r="AP82" s="194"/>
      <c r="AQ82" s="36"/>
      <c r="AS82" s="195" t="s">
        <v>56</v>
      </c>
      <c r="AT82" s="196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 ht="15">
      <c r="B83" s="34"/>
      <c r="C83" s="29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34</v>
      </c>
      <c r="AJ83" s="35"/>
      <c r="AK83" s="35"/>
      <c r="AL83" s="35"/>
      <c r="AM83" s="194" t="str">
        <f>IF(E20="","",E20)</f>
        <v xml:space="preserve"> </v>
      </c>
      <c r="AN83" s="194"/>
      <c r="AO83" s="194"/>
      <c r="AP83" s="194"/>
      <c r="AQ83" s="36"/>
      <c r="AS83" s="197"/>
      <c r="AT83" s="198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7"/>
      <c r="AT84" s="198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>
      <c r="B85" s="34"/>
      <c r="C85" s="182" t="s">
        <v>57</v>
      </c>
      <c r="D85" s="183"/>
      <c r="E85" s="183"/>
      <c r="F85" s="183"/>
      <c r="G85" s="183"/>
      <c r="H85" s="74"/>
      <c r="I85" s="184" t="s">
        <v>58</v>
      </c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4" t="s">
        <v>59</v>
      </c>
      <c r="AH85" s="183"/>
      <c r="AI85" s="183"/>
      <c r="AJ85" s="183"/>
      <c r="AK85" s="183"/>
      <c r="AL85" s="183"/>
      <c r="AM85" s="183"/>
      <c r="AN85" s="184" t="s">
        <v>60</v>
      </c>
      <c r="AO85" s="183"/>
      <c r="AP85" s="185"/>
      <c r="AQ85" s="36"/>
      <c r="AS85" s="75" t="s">
        <v>61</v>
      </c>
      <c r="AT85" s="76" t="s">
        <v>62</v>
      </c>
      <c r="AU85" s="76" t="s">
        <v>63</v>
      </c>
      <c r="AV85" s="76" t="s">
        <v>64</v>
      </c>
      <c r="AW85" s="76" t="s">
        <v>65</v>
      </c>
      <c r="AX85" s="76" t="s">
        <v>66</v>
      </c>
      <c r="AY85" s="76" t="s">
        <v>67</v>
      </c>
      <c r="AZ85" s="76" t="s">
        <v>68</v>
      </c>
      <c r="BA85" s="76" t="s">
        <v>69</v>
      </c>
      <c r="BB85" s="76" t="s">
        <v>70</v>
      </c>
      <c r="BC85" s="76" t="s">
        <v>71</v>
      </c>
      <c r="BD85" s="77" t="s">
        <v>72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79" t="s">
        <v>73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189">
        <f>ROUND(AG88,2)</f>
        <v>0</v>
      </c>
      <c r="AH87" s="189"/>
      <c r="AI87" s="189"/>
      <c r="AJ87" s="189"/>
      <c r="AK87" s="189"/>
      <c r="AL87" s="189"/>
      <c r="AM87" s="189"/>
      <c r="AN87" s="174">
        <f>SUM(AG87,AT87)</f>
        <v>0</v>
      </c>
      <c r="AO87" s="174"/>
      <c r="AP87" s="174"/>
      <c r="AQ87" s="70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74</v>
      </c>
      <c r="BT87" s="85" t="s">
        <v>75</v>
      </c>
      <c r="BU87" s="86" t="s">
        <v>76</v>
      </c>
      <c r="BV87" s="85" t="s">
        <v>77</v>
      </c>
      <c r="BW87" s="85" t="s">
        <v>78</v>
      </c>
      <c r="BX87" s="85" t="s">
        <v>79</v>
      </c>
    </row>
    <row r="88" spans="1:89" s="5" customFormat="1" ht="14.45" customHeight="1">
      <c r="A88" s="87" t="s">
        <v>80</v>
      </c>
      <c r="B88" s="88"/>
      <c r="C88" s="89"/>
      <c r="D88" s="188" t="s">
        <v>81</v>
      </c>
      <c r="E88" s="188"/>
      <c r="F88" s="188"/>
      <c r="G88" s="188"/>
      <c r="H88" s="188"/>
      <c r="I88" s="90"/>
      <c r="J88" s="188" t="s">
        <v>82</v>
      </c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6">
        <f>'KR1-2 - Výměna výkladců'!M30</f>
        <v>0</v>
      </c>
      <c r="AH88" s="187"/>
      <c r="AI88" s="187"/>
      <c r="AJ88" s="187"/>
      <c r="AK88" s="187"/>
      <c r="AL88" s="187"/>
      <c r="AM88" s="187"/>
      <c r="AN88" s="186">
        <f>SUM(AG88,AT88)</f>
        <v>0</v>
      </c>
      <c r="AO88" s="187"/>
      <c r="AP88" s="187"/>
      <c r="AQ88" s="91"/>
      <c r="AS88" s="92">
        <f>'KR1-2 - Výměna výkladců'!M28</f>
        <v>0</v>
      </c>
      <c r="AT88" s="93">
        <f>ROUND(SUM(AV88:AW88),2)</f>
        <v>0</v>
      </c>
      <c r="AU88" s="94">
        <f>'KR1-2 - Výměna výkladců'!W130</f>
        <v>0</v>
      </c>
      <c r="AV88" s="93">
        <f>'KR1-2 - Výměna výkladců'!M32</f>
        <v>0</v>
      </c>
      <c r="AW88" s="93">
        <f>'KR1-2 - Výměna výkladců'!M33</f>
        <v>0</v>
      </c>
      <c r="AX88" s="93">
        <f>'KR1-2 - Výměna výkladců'!M34</f>
        <v>0</v>
      </c>
      <c r="AY88" s="93">
        <f>'KR1-2 - Výměna výkladců'!M35</f>
        <v>0</v>
      </c>
      <c r="AZ88" s="93">
        <f>'KR1-2 - Výměna výkladců'!H32</f>
        <v>0</v>
      </c>
      <c r="BA88" s="93">
        <f>'KR1-2 - Výměna výkladců'!H33</f>
        <v>0</v>
      </c>
      <c r="BB88" s="93">
        <f>'KR1-2 - Výměna výkladců'!H34</f>
        <v>0</v>
      </c>
      <c r="BC88" s="93">
        <f>'KR1-2 - Výměna výkladců'!H35</f>
        <v>0</v>
      </c>
      <c r="BD88" s="95">
        <f>'KR1-2 - Výměna výkladců'!H36</f>
        <v>0</v>
      </c>
      <c r="BT88" s="96" t="s">
        <v>83</v>
      </c>
      <c r="BV88" s="96" t="s">
        <v>77</v>
      </c>
      <c r="BW88" s="96" t="s">
        <v>84</v>
      </c>
      <c r="BX88" s="96" t="s">
        <v>78</v>
      </c>
    </row>
    <row r="89" spans="1:89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1:89" s="1" customFormat="1" ht="30" customHeight="1">
      <c r="B90" s="34"/>
      <c r="C90" s="79" t="s">
        <v>85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174">
        <f>ROUND(SUM(AG91:AG94),2)</f>
        <v>0</v>
      </c>
      <c r="AH90" s="174"/>
      <c r="AI90" s="174"/>
      <c r="AJ90" s="174"/>
      <c r="AK90" s="174"/>
      <c r="AL90" s="174"/>
      <c r="AM90" s="174"/>
      <c r="AN90" s="174">
        <f>ROUND(SUM(AN91:AN94),2)</f>
        <v>0</v>
      </c>
      <c r="AO90" s="174"/>
      <c r="AP90" s="174"/>
      <c r="AQ90" s="36"/>
      <c r="AS90" s="75" t="s">
        <v>86</v>
      </c>
      <c r="AT90" s="76" t="s">
        <v>87</v>
      </c>
      <c r="AU90" s="76" t="s">
        <v>39</v>
      </c>
      <c r="AV90" s="77" t="s">
        <v>62</v>
      </c>
    </row>
    <row r="91" spans="1:89" s="1" customFormat="1" ht="19.899999999999999" customHeight="1">
      <c r="B91" s="34"/>
      <c r="C91" s="35"/>
      <c r="D91" s="97" t="s">
        <v>88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80">
        <f>ROUND(AG87*AS91,2)</f>
        <v>0</v>
      </c>
      <c r="AH91" s="181"/>
      <c r="AI91" s="181"/>
      <c r="AJ91" s="181"/>
      <c r="AK91" s="181"/>
      <c r="AL91" s="181"/>
      <c r="AM91" s="181"/>
      <c r="AN91" s="181">
        <f>ROUND(AG91+AV91,2)</f>
        <v>0</v>
      </c>
      <c r="AO91" s="181"/>
      <c r="AP91" s="181"/>
      <c r="AQ91" s="36"/>
      <c r="AS91" s="98">
        <v>0</v>
      </c>
      <c r="AT91" s="99" t="s">
        <v>89</v>
      </c>
      <c r="AU91" s="99" t="s">
        <v>40</v>
      </c>
      <c r="AV91" s="100">
        <f>ROUND(IF(AU91="základní",AG91*L31,IF(AU91="snížená",AG91*L32,0)),2)</f>
        <v>0</v>
      </c>
      <c r="BV91" s="17" t="s">
        <v>90</v>
      </c>
      <c r="BY91" s="101">
        <f>IF(AU91="základní",AV91,0)</f>
        <v>0</v>
      </c>
      <c r="BZ91" s="101">
        <f>IF(AU91="snížená",AV91,0)</f>
        <v>0</v>
      </c>
      <c r="CA91" s="101">
        <v>0</v>
      </c>
      <c r="CB91" s="101">
        <v>0</v>
      </c>
      <c r="CC91" s="101">
        <v>0</v>
      </c>
      <c r="CD91" s="101">
        <f>IF(AU91="základní",AG91,0)</f>
        <v>0</v>
      </c>
      <c r="CE91" s="101">
        <f>IF(AU91="snížená",AG91,0)</f>
        <v>0</v>
      </c>
      <c r="CF91" s="101">
        <f>IF(AU91="zákl. přenesená",AG91,0)</f>
        <v>0</v>
      </c>
      <c r="CG91" s="101">
        <f>IF(AU91="sníž. přenesená",AG91,0)</f>
        <v>0</v>
      </c>
      <c r="CH91" s="101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1:89" s="1" customFormat="1" ht="19.899999999999999" customHeight="1">
      <c r="B92" s="34"/>
      <c r="C92" s="35"/>
      <c r="D92" s="178" t="s">
        <v>91</v>
      </c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35"/>
      <c r="AD92" s="35"/>
      <c r="AE92" s="35"/>
      <c r="AF92" s="35"/>
      <c r="AG92" s="180">
        <f>AG87*AS92</f>
        <v>0</v>
      </c>
      <c r="AH92" s="181"/>
      <c r="AI92" s="181"/>
      <c r="AJ92" s="181"/>
      <c r="AK92" s="181"/>
      <c r="AL92" s="181"/>
      <c r="AM92" s="181"/>
      <c r="AN92" s="181">
        <f>AG92+AV92</f>
        <v>0</v>
      </c>
      <c r="AO92" s="181"/>
      <c r="AP92" s="181"/>
      <c r="AQ92" s="36"/>
      <c r="AS92" s="102">
        <v>0</v>
      </c>
      <c r="AT92" s="103" t="s">
        <v>89</v>
      </c>
      <c r="AU92" s="103" t="s">
        <v>40</v>
      </c>
      <c r="AV92" s="104">
        <f>ROUND(IF(AU92="nulová",0,IF(OR(AU92="základní",AU92="zákl. přenesená"),AG92*L31,AG92*L32)),2)</f>
        <v>0</v>
      </c>
      <c r="BV92" s="17" t="s">
        <v>92</v>
      </c>
      <c r="BY92" s="101">
        <f>IF(AU92="základní",AV92,0)</f>
        <v>0</v>
      </c>
      <c r="BZ92" s="101">
        <f>IF(AU92="snížená",AV92,0)</f>
        <v>0</v>
      </c>
      <c r="CA92" s="101">
        <f>IF(AU92="zákl. přenesená",AV92,0)</f>
        <v>0</v>
      </c>
      <c r="CB92" s="101">
        <f>IF(AU92="sníž. přenesená",AV92,0)</f>
        <v>0</v>
      </c>
      <c r="CC92" s="101">
        <f>IF(AU92="nulová",AV92,0)</f>
        <v>0</v>
      </c>
      <c r="CD92" s="101">
        <f>IF(AU92="základní",AG92,0)</f>
        <v>0</v>
      </c>
      <c r="CE92" s="101">
        <f>IF(AU92="snížená",AG92,0)</f>
        <v>0</v>
      </c>
      <c r="CF92" s="101">
        <f>IF(AU92="zákl. přenesená",AG92,0)</f>
        <v>0</v>
      </c>
      <c r="CG92" s="101">
        <f>IF(AU92="sníž. přenesená",AG92,0)</f>
        <v>0</v>
      </c>
      <c r="CH92" s="101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/>
      </c>
    </row>
    <row r="93" spans="1:89" s="1" customFormat="1" ht="19.899999999999999" customHeight="1">
      <c r="B93" s="34"/>
      <c r="C93" s="35"/>
      <c r="D93" s="178" t="s">
        <v>91</v>
      </c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35"/>
      <c r="AD93" s="35"/>
      <c r="AE93" s="35"/>
      <c r="AF93" s="35"/>
      <c r="AG93" s="180">
        <f>AG87*AS93</f>
        <v>0</v>
      </c>
      <c r="AH93" s="181"/>
      <c r="AI93" s="181"/>
      <c r="AJ93" s="181"/>
      <c r="AK93" s="181"/>
      <c r="AL93" s="181"/>
      <c r="AM93" s="181"/>
      <c r="AN93" s="181">
        <f>AG93+AV93</f>
        <v>0</v>
      </c>
      <c r="AO93" s="181"/>
      <c r="AP93" s="181"/>
      <c r="AQ93" s="36"/>
      <c r="AS93" s="102">
        <v>0</v>
      </c>
      <c r="AT93" s="103" t="s">
        <v>89</v>
      </c>
      <c r="AU93" s="103" t="s">
        <v>40</v>
      </c>
      <c r="AV93" s="104">
        <f>ROUND(IF(AU93="nulová",0,IF(OR(AU93="základní",AU93="zákl. přenesená"),AG93*L31,AG93*L32)),2)</f>
        <v>0</v>
      </c>
      <c r="BV93" s="17" t="s">
        <v>92</v>
      </c>
      <c r="BY93" s="101">
        <f>IF(AU93="základní",AV93,0)</f>
        <v>0</v>
      </c>
      <c r="BZ93" s="101">
        <f>IF(AU93="snížená",AV93,0)</f>
        <v>0</v>
      </c>
      <c r="CA93" s="101">
        <f>IF(AU93="zákl. přenesená",AV93,0)</f>
        <v>0</v>
      </c>
      <c r="CB93" s="101">
        <f>IF(AU93="sníž. přenesená",AV93,0)</f>
        <v>0</v>
      </c>
      <c r="CC93" s="101">
        <f>IF(AU93="nulová",AV93,0)</f>
        <v>0</v>
      </c>
      <c r="CD93" s="101">
        <f>IF(AU93="základní",AG93,0)</f>
        <v>0</v>
      </c>
      <c r="CE93" s="101">
        <f>IF(AU93="snížená",AG93,0)</f>
        <v>0</v>
      </c>
      <c r="CF93" s="101">
        <f>IF(AU93="zákl. přenesená",AG93,0)</f>
        <v>0</v>
      </c>
      <c r="CG93" s="101">
        <f>IF(AU93="sníž. přenesená",AG93,0)</f>
        <v>0</v>
      </c>
      <c r="CH93" s="101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1:89" s="1" customFormat="1" ht="19.899999999999999" customHeight="1">
      <c r="B94" s="34"/>
      <c r="C94" s="35"/>
      <c r="D94" s="178" t="s">
        <v>91</v>
      </c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35"/>
      <c r="AD94" s="35"/>
      <c r="AE94" s="35"/>
      <c r="AF94" s="35"/>
      <c r="AG94" s="180">
        <f>AG87*AS94</f>
        <v>0</v>
      </c>
      <c r="AH94" s="181"/>
      <c r="AI94" s="181"/>
      <c r="AJ94" s="181"/>
      <c r="AK94" s="181"/>
      <c r="AL94" s="181"/>
      <c r="AM94" s="181"/>
      <c r="AN94" s="181">
        <f>AG94+AV94</f>
        <v>0</v>
      </c>
      <c r="AO94" s="181"/>
      <c r="AP94" s="181"/>
      <c r="AQ94" s="36"/>
      <c r="AS94" s="105">
        <v>0</v>
      </c>
      <c r="AT94" s="106" t="s">
        <v>89</v>
      </c>
      <c r="AU94" s="106" t="s">
        <v>40</v>
      </c>
      <c r="AV94" s="107">
        <f>ROUND(IF(AU94="nulová",0,IF(OR(AU94="základní",AU94="zákl. přenesená"),AG94*L31,AG94*L32)),2)</f>
        <v>0</v>
      </c>
      <c r="BV94" s="17" t="s">
        <v>92</v>
      </c>
      <c r="BY94" s="101">
        <f>IF(AU94="základní",AV94,0)</f>
        <v>0</v>
      </c>
      <c r="BZ94" s="101">
        <f>IF(AU94="snížená",AV94,0)</f>
        <v>0</v>
      </c>
      <c r="CA94" s="101">
        <f>IF(AU94="zákl. přenesená",AV94,0)</f>
        <v>0</v>
      </c>
      <c r="CB94" s="101">
        <f>IF(AU94="sníž. přenesená",AV94,0)</f>
        <v>0</v>
      </c>
      <c r="CC94" s="101">
        <f>IF(AU94="nulová",AV94,0)</f>
        <v>0</v>
      </c>
      <c r="CD94" s="101">
        <f>IF(AU94="základní",AG94,0)</f>
        <v>0</v>
      </c>
      <c r="CE94" s="101">
        <f>IF(AU94="snížená",AG94,0)</f>
        <v>0</v>
      </c>
      <c r="CF94" s="101">
        <f>IF(AU94="zákl. přenesená",AG94,0)</f>
        <v>0</v>
      </c>
      <c r="CG94" s="101">
        <f>IF(AU94="sníž. přenesená",AG94,0)</f>
        <v>0</v>
      </c>
      <c r="CH94" s="101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1:89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1:89" s="1" customFormat="1" ht="30" customHeight="1">
      <c r="B96" s="34"/>
      <c r="C96" s="108" t="s">
        <v>93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75">
        <f>ROUND(AG87+AG90,2)</f>
        <v>0</v>
      </c>
      <c r="AH96" s="175"/>
      <c r="AI96" s="175"/>
      <c r="AJ96" s="175"/>
      <c r="AK96" s="175"/>
      <c r="AL96" s="175"/>
      <c r="AM96" s="175"/>
      <c r="AN96" s="175">
        <f>AN87+AN90</f>
        <v>0</v>
      </c>
      <c r="AO96" s="175"/>
      <c r="AP96" s="175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KR1-2 - Výměna výkladců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7"/>
  <sheetViews>
    <sheetView showGridLines="0" tabSelected="1" workbookViewId="0">
      <pane ySplit="1" topLeftCell="A5" activePane="bottomLeft" state="frozen"/>
      <selection pane="bottomLeft" activeCell="AE23" sqref="AE2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1"/>
      <c r="C1" s="11"/>
      <c r="D1" s="12" t="s">
        <v>1</v>
      </c>
      <c r="E1" s="11"/>
      <c r="F1" s="13" t="s">
        <v>94</v>
      </c>
      <c r="G1" s="13"/>
      <c r="H1" s="227" t="s">
        <v>95</v>
      </c>
      <c r="I1" s="227"/>
      <c r="J1" s="227"/>
      <c r="K1" s="227"/>
      <c r="L1" s="13" t="s">
        <v>96</v>
      </c>
      <c r="M1" s="11"/>
      <c r="N1" s="11"/>
      <c r="O1" s="12" t="s">
        <v>97</v>
      </c>
      <c r="P1" s="11"/>
      <c r="Q1" s="11"/>
      <c r="R1" s="11"/>
      <c r="S1" s="13" t="s">
        <v>98</v>
      </c>
      <c r="T1" s="13"/>
      <c r="U1" s="110"/>
      <c r="V1" s="11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06" t="s">
        <v>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176" t="s">
        <v>8</v>
      </c>
      <c r="T2" s="177"/>
      <c r="U2" s="177"/>
      <c r="V2" s="177"/>
      <c r="W2" s="177"/>
      <c r="X2" s="177"/>
      <c r="Y2" s="177"/>
      <c r="Z2" s="177"/>
      <c r="AA2" s="177"/>
      <c r="AB2" s="177"/>
      <c r="AC2" s="177"/>
      <c r="AT2" s="17" t="s">
        <v>84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99</v>
      </c>
    </row>
    <row r="4" spans="1:66" ht="36.950000000000003" customHeight="1">
      <c r="B4" s="21"/>
      <c r="C4" s="190" t="s">
        <v>100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22"/>
      <c r="T4" s="23" t="s">
        <v>13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19</v>
      </c>
      <c r="E6" s="25"/>
      <c r="F6" s="241" t="str">
        <f>'Rekapitulace stavby'!K6</f>
        <v>Hlavní náměstí 27, 28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"/>
      <c r="R6" s="22"/>
    </row>
    <row r="7" spans="1:66" s="1" customFormat="1" ht="32.85" customHeight="1">
      <c r="B7" s="34"/>
      <c r="C7" s="35"/>
      <c r="D7" s="28" t="s">
        <v>101</v>
      </c>
      <c r="E7" s="35"/>
      <c r="F7" s="212" t="s">
        <v>102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35"/>
      <c r="R7" s="36"/>
    </row>
    <row r="8" spans="1:66" s="1" customFormat="1" ht="14.45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59"/>
      <c r="P9" s="243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27</v>
      </c>
      <c r="E11" s="35"/>
      <c r="F11" s="173" t="s">
        <v>347</v>
      </c>
      <c r="G11" s="35"/>
      <c r="H11" s="35"/>
      <c r="I11" s="35"/>
      <c r="J11" s="35"/>
      <c r="K11" s="35"/>
      <c r="L11" s="35"/>
      <c r="M11" s="29" t="s">
        <v>28</v>
      </c>
      <c r="N11" s="35"/>
      <c r="O11" s="210" t="str">
        <f>IF('Rekapitulace stavby'!AN10="","",'Rekapitulace stavby'!AN10)</f>
        <v/>
      </c>
      <c r="P11" s="210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IF('Rekapitulace stavby'!E11="","",'Rekapitulace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29</v>
      </c>
      <c r="N12" s="35"/>
      <c r="O12" s="210" t="str">
        <f>IF('Rekapitulace stavby'!AN11="","",'Rekapitulace stavby'!AN11)</f>
        <v/>
      </c>
      <c r="P12" s="210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30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60"/>
      <c r="P14" s="210"/>
      <c r="Q14" s="35"/>
      <c r="R14" s="36"/>
    </row>
    <row r="15" spans="1:66" s="1" customFormat="1" ht="18" customHeight="1">
      <c r="B15" s="34"/>
      <c r="C15" s="35"/>
      <c r="D15" s="35"/>
      <c r="E15" s="260"/>
      <c r="F15" s="261"/>
      <c r="G15" s="261"/>
      <c r="H15" s="261"/>
      <c r="I15" s="261"/>
      <c r="J15" s="261"/>
      <c r="K15" s="261"/>
      <c r="L15" s="261"/>
      <c r="M15" s="29" t="s">
        <v>29</v>
      </c>
      <c r="N15" s="35"/>
      <c r="O15" s="260"/>
      <c r="P15" s="210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32</v>
      </c>
      <c r="E17" s="35"/>
      <c r="F17" s="173" t="s">
        <v>345</v>
      </c>
      <c r="G17" s="35"/>
      <c r="H17" s="35"/>
      <c r="I17" s="35"/>
      <c r="J17" s="35"/>
      <c r="K17" s="35"/>
      <c r="L17" s="35"/>
      <c r="M17" s="29" t="s">
        <v>28</v>
      </c>
      <c r="N17" s="35"/>
      <c r="O17" s="210">
        <v>65516885</v>
      </c>
      <c r="P17" s="210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IF('Rekapitulace stavby'!E17="","",'Rekapitulace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29</v>
      </c>
      <c r="N18" s="35"/>
      <c r="O18" s="210" t="s">
        <v>346</v>
      </c>
      <c r="P18" s="210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173" t="s">
        <v>343</v>
      </c>
      <c r="G20" s="35"/>
      <c r="H20" s="35"/>
      <c r="I20" s="35"/>
      <c r="J20" s="35"/>
      <c r="K20" s="35"/>
      <c r="L20" s="35"/>
      <c r="M20" s="29" t="s">
        <v>28</v>
      </c>
      <c r="N20" s="35"/>
      <c r="O20" s="210">
        <v>5465851</v>
      </c>
      <c r="P20" s="210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29</v>
      </c>
      <c r="N21" s="35"/>
      <c r="O21" s="210" t="s">
        <v>344</v>
      </c>
      <c r="P21" s="210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4.45" customHeight="1">
      <c r="B24" s="34"/>
      <c r="C24" s="35"/>
      <c r="D24" s="35"/>
      <c r="E24" s="215" t="s">
        <v>5</v>
      </c>
      <c r="F24" s="215"/>
      <c r="G24" s="215"/>
      <c r="H24" s="215"/>
      <c r="I24" s="215"/>
      <c r="J24" s="215"/>
      <c r="K24" s="215"/>
      <c r="L24" s="21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1" t="s">
        <v>103</v>
      </c>
      <c r="E27" s="35"/>
      <c r="F27" s="35"/>
      <c r="G27" s="35"/>
      <c r="H27" s="35"/>
      <c r="I27" s="35"/>
      <c r="J27" s="35"/>
      <c r="K27" s="35"/>
      <c r="L27" s="35"/>
      <c r="M27" s="216">
        <f>N88</f>
        <v>0</v>
      </c>
      <c r="N27" s="216"/>
      <c r="O27" s="216"/>
      <c r="P27" s="216"/>
      <c r="Q27" s="35"/>
      <c r="R27" s="36"/>
    </row>
    <row r="28" spans="2:18" s="1" customFormat="1" ht="14.45" customHeight="1">
      <c r="B28" s="34"/>
      <c r="C28" s="35"/>
      <c r="D28" s="33" t="s">
        <v>88</v>
      </c>
      <c r="E28" s="35"/>
      <c r="F28" s="35"/>
      <c r="G28" s="35"/>
      <c r="H28" s="35"/>
      <c r="I28" s="35"/>
      <c r="J28" s="35"/>
      <c r="K28" s="35"/>
      <c r="L28" s="35"/>
      <c r="M28" s="216">
        <f>N105</f>
        <v>0</v>
      </c>
      <c r="N28" s="216"/>
      <c r="O28" s="216"/>
      <c r="P28" s="216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2" t="s">
        <v>38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40"/>
      <c r="O30" s="240"/>
      <c r="P30" s="24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39</v>
      </c>
      <c r="E32" s="41" t="s">
        <v>40</v>
      </c>
      <c r="F32" s="42">
        <v>0.21</v>
      </c>
      <c r="G32" s="113" t="s">
        <v>41</v>
      </c>
      <c r="H32" s="255">
        <f>ROUND((((SUM(BE105:BE112)+SUM(BE130:BE190))+SUM(BE192:BE196))),2)</f>
        <v>0</v>
      </c>
      <c r="I32" s="240"/>
      <c r="J32" s="240"/>
      <c r="K32" s="35"/>
      <c r="L32" s="35"/>
      <c r="M32" s="255">
        <f>ROUND(((ROUND((SUM(BE105:BE112)+SUM(BE130:BE190)), 2)*F32)+SUM(BE192:BE196)*F32),2)</f>
        <v>0</v>
      </c>
      <c r="N32" s="240"/>
      <c r="O32" s="240"/>
      <c r="P32" s="240"/>
      <c r="Q32" s="35"/>
      <c r="R32" s="36"/>
    </row>
    <row r="33" spans="2:18" s="1" customFormat="1" ht="14.45" customHeight="1">
      <c r="B33" s="34"/>
      <c r="C33" s="35"/>
      <c r="D33" s="35"/>
      <c r="E33" s="41" t="s">
        <v>42</v>
      </c>
      <c r="F33" s="42">
        <v>0.15</v>
      </c>
      <c r="G33" s="113" t="s">
        <v>41</v>
      </c>
      <c r="H33" s="255">
        <f>ROUND((((SUM(BF105:BF112)+SUM(BF130:BF190))+SUM(BF192:BF196))),2)</f>
        <v>0</v>
      </c>
      <c r="I33" s="240"/>
      <c r="J33" s="240"/>
      <c r="K33" s="35"/>
      <c r="L33" s="35"/>
      <c r="M33" s="255">
        <f>ROUND(((ROUND((SUM(BF105:BF112)+SUM(BF130:BF190)), 2)*F33)+SUM(BF192:BF196)*F33),2)</f>
        <v>0</v>
      </c>
      <c r="N33" s="240"/>
      <c r="O33" s="240"/>
      <c r="P33" s="240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43</v>
      </c>
      <c r="F34" s="42">
        <v>0.21</v>
      </c>
      <c r="G34" s="113" t="s">
        <v>41</v>
      </c>
      <c r="H34" s="255">
        <f>ROUND((((SUM(BG105:BG112)+SUM(BG130:BG190))+SUM(BG192:BG196))),2)</f>
        <v>0</v>
      </c>
      <c r="I34" s="240"/>
      <c r="J34" s="240"/>
      <c r="K34" s="35"/>
      <c r="L34" s="35"/>
      <c r="M34" s="255">
        <v>0</v>
      </c>
      <c r="N34" s="240"/>
      <c r="O34" s="240"/>
      <c r="P34" s="240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44</v>
      </c>
      <c r="F35" s="42">
        <v>0.15</v>
      </c>
      <c r="G35" s="113" t="s">
        <v>41</v>
      </c>
      <c r="H35" s="255">
        <f>ROUND((((SUM(BH105:BH112)+SUM(BH130:BH190))+SUM(BH192:BH196))),2)</f>
        <v>0</v>
      </c>
      <c r="I35" s="240"/>
      <c r="J35" s="240"/>
      <c r="K35" s="35"/>
      <c r="L35" s="35"/>
      <c r="M35" s="255">
        <v>0</v>
      </c>
      <c r="N35" s="240"/>
      <c r="O35" s="240"/>
      <c r="P35" s="240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45</v>
      </c>
      <c r="F36" s="42">
        <v>0</v>
      </c>
      <c r="G36" s="113" t="s">
        <v>41</v>
      </c>
      <c r="H36" s="255">
        <f>ROUND((((SUM(BI105:BI112)+SUM(BI130:BI190))+SUM(BI192:BI196))),2)</f>
        <v>0</v>
      </c>
      <c r="I36" s="240"/>
      <c r="J36" s="240"/>
      <c r="K36" s="35"/>
      <c r="L36" s="35"/>
      <c r="M36" s="255">
        <v>0</v>
      </c>
      <c r="N36" s="240"/>
      <c r="O36" s="240"/>
      <c r="P36" s="24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9"/>
      <c r="D38" s="114" t="s">
        <v>46</v>
      </c>
      <c r="E38" s="74"/>
      <c r="F38" s="74"/>
      <c r="G38" s="115" t="s">
        <v>47</v>
      </c>
      <c r="H38" s="116" t="s">
        <v>48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9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4"/>
      <c r="C50" s="35"/>
      <c r="D50" s="49" t="s">
        <v>49</v>
      </c>
      <c r="E50" s="50"/>
      <c r="F50" s="50"/>
      <c r="G50" s="50"/>
      <c r="H50" s="51"/>
      <c r="I50" s="35"/>
      <c r="J50" s="49" t="s">
        <v>50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5">
      <c r="B59" s="34"/>
      <c r="C59" s="35"/>
      <c r="D59" s="54" t="s">
        <v>51</v>
      </c>
      <c r="E59" s="55"/>
      <c r="F59" s="55"/>
      <c r="G59" s="56" t="s">
        <v>52</v>
      </c>
      <c r="H59" s="57"/>
      <c r="I59" s="35"/>
      <c r="J59" s="54" t="s">
        <v>51</v>
      </c>
      <c r="K59" s="55"/>
      <c r="L59" s="55"/>
      <c r="M59" s="55"/>
      <c r="N59" s="56" t="s">
        <v>52</v>
      </c>
      <c r="O59" s="55"/>
      <c r="P59" s="57"/>
      <c r="Q59" s="35"/>
      <c r="R59" s="36"/>
    </row>
    <row r="60" spans="2:18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4"/>
      <c r="C61" s="35"/>
      <c r="D61" s="49" t="s">
        <v>53</v>
      </c>
      <c r="E61" s="50"/>
      <c r="F61" s="50"/>
      <c r="G61" s="50"/>
      <c r="H61" s="51"/>
      <c r="I61" s="35"/>
      <c r="J61" s="49" t="s">
        <v>54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5">
      <c r="B70" s="34"/>
      <c r="C70" s="35"/>
      <c r="D70" s="54" t="s">
        <v>51</v>
      </c>
      <c r="E70" s="55"/>
      <c r="F70" s="55"/>
      <c r="G70" s="56" t="s">
        <v>52</v>
      </c>
      <c r="H70" s="57"/>
      <c r="I70" s="35"/>
      <c r="J70" s="54" t="s">
        <v>51</v>
      </c>
      <c r="K70" s="55"/>
      <c r="L70" s="55"/>
      <c r="M70" s="55"/>
      <c r="N70" s="56" t="s">
        <v>52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90" t="s">
        <v>104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41" t="str">
        <f>F6</f>
        <v>Hlavní náměstí 27, 28</v>
      </c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35"/>
      <c r="R78" s="36"/>
    </row>
    <row r="79" spans="2:18" s="1" customFormat="1" ht="36.950000000000003" customHeight="1">
      <c r="B79" s="34"/>
      <c r="C79" s="68" t="s">
        <v>101</v>
      </c>
      <c r="D79" s="35"/>
      <c r="E79" s="35"/>
      <c r="F79" s="192" t="str">
        <f>F7</f>
        <v>KR1-2 - Výměna výkladců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23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25</v>
      </c>
      <c r="L81" s="35"/>
      <c r="M81" s="243" t="str">
        <f>IF(O9="","",O9)</f>
        <v/>
      </c>
      <c r="N81" s="243"/>
      <c r="O81" s="243"/>
      <c r="P81" s="243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29" t="s">
        <v>27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32</v>
      </c>
      <c r="L83" s="35"/>
      <c r="M83" s="210" t="str">
        <f>E18</f>
        <v xml:space="preserve"> </v>
      </c>
      <c r="N83" s="210"/>
      <c r="O83" s="210"/>
      <c r="P83" s="210"/>
      <c r="Q83" s="210"/>
      <c r="R83" s="36"/>
    </row>
    <row r="84" spans="2:47" s="1" customFormat="1" ht="14.45" customHeight="1">
      <c r="B84" s="34"/>
      <c r="C84" s="29" t="s">
        <v>30</v>
      </c>
      <c r="D84" s="35"/>
      <c r="E84" s="35"/>
      <c r="F84" s="27" t="str">
        <f>IF(E15="","",E15)</f>
        <v/>
      </c>
      <c r="G84" s="35"/>
      <c r="H84" s="35"/>
      <c r="I84" s="35"/>
      <c r="J84" s="35"/>
      <c r="K84" s="29" t="s">
        <v>34</v>
      </c>
      <c r="L84" s="35"/>
      <c r="M84" s="210" t="str">
        <f>E21</f>
        <v xml:space="preserve"> </v>
      </c>
      <c r="N84" s="210"/>
      <c r="O84" s="210"/>
      <c r="P84" s="210"/>
      <c r="Q84" s="210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53" t="s">
        <v>105</v>
      </c>
      <c r="D86" s="254"/>
      <c r="E86" s="254"/>
      <c r="F86" s="254"/>
      <c r="G86" s="254"/>
      <c r="H86" s="109"/>
      <c r="I86" s="109"/>
      <c r="J86" s="109"/>
      <c r="K86" s="109"/>
      <c r="L86" s="109"/>
      <c r="M86" s="109"/>
      <c r="N86" s="253" t="s">
        <v>106</v>
      </c>
      <c r="O86" s="254"/>
      <c r="P86" s="254"/>
      <c r="Q86" s="254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7" t="s">
        <v>107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74">
        <f>N130</f>
        <v>0</v>
      </c>
      <c r="O88" s="251"/>
      <c r="P88" s="251"/>
      <c r="Q88" s="251"/>
      <c r="R88" s="36"/>
      <c r="AU88" s="17" t="s">
        <v>108</v>
      </c>
    </row>
    <row r="89" spans="2:47" s="6" customFormat="1" ht="24.95" customHeight="1">
      <c r="B89" s="118"/>
      <c r="C89" s="119"/>
      <c r="D89" s="120" t="s">
        <v>109</v>
      </c>
      <c r="E89" s="119"/>
      <c r="F89" s="119"/>
      <c r="G89" s="119"/>
      <c r="H89" s="119"/>
      <c r="I89" s="119"/>
      <c r="J89" s="119"/>
      <c r="K89" s="119"/>
      <c r="L89" s="119"/>
      <c r="M89" s="119"/>
      <c r="N89" s="231">
        <f>N131</f>
        <v>0</v>
      </c>
      <c r="O89" s="250"/>
      <c r="P89" s="250"/>
      <c r="Q89" s="250"/>
      <c r="R89" s="121"/>
    </row>
    <row r="90" spans="2:47" s="7" customFormat="1" ht="19.899999999999999" customHeight="1">
      <c r="B90" s="122"/>
      <c r="C90" s="123"/>
      <c r="D90" s="97" t="s">
        <v>110</v>
      </c>
      <c r="E90" s="123"/>
      <c r="F90" s="123"/>
      <c r="G90" s="123"/>
      <c r="H90" s="123"/>
      <c r="I90" s="123"/>
      <c r="J90" s="123"/>
      <c r="K90" s="123"/>
      <c r="L90" s="123"/>
      <c r="M90" s="123"/>
      <c r="N90" s="181">
        <f>N132</f>
        <v>0</v>
      </c>
      <c r="O90" s="249"/>
      <c r="P90" s="249"/>
      <c r="Q90" s="249"/>
      <c r="R90" s="124"/>
    </row>
    <row r="91" spans="2:47" s="7" customFormat="1" ht="19.899999999999999" customHeight="1">
      <c r="B91" s="122"/>
      <c r="C91" s="123"/>
      <c r="D91" s="97" t="s">
        <v>111</v>
      </c>
      <c r="E91" s="123"/>
      <c r="F91" s="123"/>
      <c r="G91" s="123"/>
      <c r="H91" s="123"/>
      <c r="I91" s="123"/>
      <c r="J91" s="123"/>
      <c r="K91" s="123"/>
      <c r="L91" s="123"/>
      <c r="M91" s="123"/>
      <c r="N91" s="181">
        <f>N137</f>
        <v>0</v>
      </c>
      <c r="O91" s="249"/>
      <c r="P91" s="249"/>
      <c r="Q91" s="249"/>
      <c r="R91" s="124"/>
    </row>
    <row r="92" spans="2:47" s="7" customFormat="1" ht="19.899999999999999" customHeight="1">
      <c r="B92" s="122"/>
      <c r="C92" s="123"/>
      <c r="D92" s="97" t="s">
        <v>112</v>
      </c>
      <c r="E92" s="123"/>
      <c r="F92" s="123"/>
      <c r="G92" s="123"/>
      <c r="H92" s="123"/>
      <c r="I92" s="123"/>
      <c r="J92" s="123"/>
      <c r="K92" s="123"/>
      <c r="L92" s="123"/>
      <c r="M92" s="123"/>
      <c r="N92" s="181">
        <f>N144</f>
        <v>0</v>
      </c>
      <c r="O92" s="249"/>
      <c r="P92" s="249"/>
      <c r="Q92" s="249"/>
      <c r="R92" s="124"/>
    </row>
    <row r="93" spans="2:47" s="7" customFormat="1" ht="19.899999999999999" customHeight="1">
      <c r="B93" s="122"/>
      <c r="C93" s="123"/>
      <c r="D93" s="97" t="s">
        <v>113</v>
      </c>
      <c r="E93" s="123"/>
      <c r="F93" s="123"/>
      <c r="G93" s="123"/>
      <c r="H93" s="123"/>
      <c r="I93" s="123"/>
      <c r="J93" s="123"/>
      <c r="K93" s="123"/>
      <c r="L93" s="123"/>
      <c r="M93" s="123"/>
      <c r="N93" s="181">
        <f>N151</f>
        <v>0</v>
      </c>
      <c r="O93" s="249"/>
      <c r="P93" s="249"/>
      <c r="Q93" s="249"/>
      <c r="R93" s="124"/>
    </row>
    <row r="94" spans="2:47" s="6" customFormat="1" ht="24.95" customHeight="1">
      <c r="B94" s="118"/>
      <c r="C94" s="119"/>
      <c r="D94" s="120" t="s">
        <v>114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31">
        <f>N155</f>
        <v>0</v>
      </c>
      <c r="O94" s="250"/>
      <c r="P94" s="250"/>
      <c r="Q94" s="250"/>
      <c r="R94" s="121"/>
    </row>
    <row r="95" spans="2:47" s="7" customFormat="1" ht="19.899999999999999" customHeight="1">
      <c r="B95" s="122"/>
      <c r="C95" s="123"/>
      <c r="D95" s="97" t="s">
        <v>115</v>
      </c>
      <c r="E95" s="123"/>
      <c r="F95" s="123"/>
      <c r="G95" s="123"/>
      <c r="H95" s="123"/>
      <c r="I95" s="123"/>
      <c r="J95" s="123"/>
      <c r="K95" s="123"/>
      <c r="L95" s="123"/>
      <c r="M95" s="123"/>
      <c r="N95" s="181">
        <f>N156</f>
        <v>0</v>
      </c>
      <c r="O95" s="249"/>
      <c r="P95" s="249"/>
      <c r="Q95" s="249"/>
      <c r="R95" s="124"/>
    </row>
    <row r="96" spans="2:47" s="7" customFormat="1" ht="19.899999999999999" customHeight="1">
      <c r="B96" s="122"/>
      <c r="C96" s="123"/>
      <c r="D96" s="97" t="s">
        <v>116</v>
      </c>
      <c r="E96" s="123"/>
      <c r="F96" s="123"/>
      <c r="G96" s="123"/>
      <c r="H96" s="123"/>
      <c r="I96" s="123"/>
      <c r="J96" s="123"/>
      <c r="K96" s="123"/>
      <c r="L96" s="123"/>
      <c r="M96" s="123"/>
      <c r="N96" s="181">
        <f>N159</f>
        <v>0</v>
      </c>
      <c r="O96" s="249"/>
      <c r="P96" s="249"/>
      <c r="Q96" s="249"/>
      <c r="R96" s="124"/>
    </row>
    <row r="97" spans="2:65" s="7" customFormat="1" ht="19.899999999999999" customHeight="1">
      <c r="B97" s="122"/>
      <c r="C97" s="123"/>
      <c r="D97" s="97" t="s">
        <v>117</v>
      </c>
      <c r="E97" s="123"/>
      <c r="F97" s="123"/>
      <c r="G97" s="123"/>
      <c r="H97" s="123"/>
      <c r="I97" s="123"/>
      <c r="J97" s="123"/>
      <c r="K97" s="123"/>
      <c r="L97" s="123"/>
      <c r="M97" s="123"/>
      <c r="N97" s="181">
        <f>N165</f>
        <v>0</v>
      </c>
      <c r="O97" s="249"/>
      <c r="P97" s="249"/>
      <c r="Q97" s="249"/>
      <c r="R97" s="124"/>
    </row>
    <row r="98" spans="2:65" s="7" customFormat="1" ht="19.899999999999999" customHeight="1">
      <c r="B98" s="122"/>
      <c r="C98" s="123"/>
      <c r="D98" s="97" t="s">
        <v>118</v>
      </c>
      <c r="E98" s="123"/>
      <c r="F98" s="123"/>
      <c r="G98" s="123"/>
      <c r="H98" s="123"/>
      <c r="I98" s="123"/>
      <c r="J98" s="123"/>
      <c r="K98" s="123"/>
      <c r="L98" s="123"/>
      <c r="M98" s="123"/>
      <c r="N98" s="181">
        <f>N172</f>
        <v>0</v>
      </c>
      <c r="O98" s="249"/>
      <c r="P98" s="249"/>
      <c r="Q98" s="249"/>
      <c r="R98" s="124"/>
    </row>
    <row r="99" spans="2:65" s="7" customFormat="1" ht="19.899999999999999" customHeight="1">
      <c r="B99" s="122"/>
      <c r="C99" s="123"/>
      <c r="D99" s="97" t="s">
        <v>119</v>
      </c>
      <c r="E99" s="123"/>
      <c r="F99" s="123"/>
      <c r="G99" s="123"/>
      <c r="H99" s="123"/>
      <c r="I99" s="123"/>
      <c r="J99" s="123"/>
      <c r="K99" s="123"/>
      <c r="L99" s="123"/>
      <c r="M99" s="123"/>
      <c r="N99" s="181">
        <f>N180</f>
        <v>0</v>
      </c>
      <c r="O99" s="249"/>
      <c r="P99" s="249"/>
      <c r="Q99" s="249"/>
      <c r="R99" s="124"/>
    </row>
    <row r="100" spans="2:65" s="7" customFormat="1" ht="19.899999999999999" customHeight="1">
      <c r="B100" s="122"/>
      <c r="C100" s="123"/>
      <c r="D100" s="97" t="s">
        <v>120</v>
      </c>
      <c r="E100" s="123"/>
      <c r="F100" s="123"/>
      <c r="G100" s="123"/>
      <c r="H100" s="123"/>
      <c r="I100" s="123"/>
      <c r="J100" s="123"/>
      <c r="K100" s="123"/>
      <c r="L100" s="123"/>
      <c r="M100" s="123"/>
      <c r="N100" s="181">
        <f>N183</f>
        <v>0</v>
      </c>
      <c r="O100" s="249"/>
      <c r="P100" s="249"/>
      <c r="Q100" s="249"/>
      <c r="R100" s="124"/>
    </row>
    <row r="101" spans="2:65" s="6" customFormat="1" ht="24.95" customHeight="1">
      <c r="B101" s="118"/>
      <c r="C101" s="119"/>
      <c r="D101" s="120" t="s">
        <v>121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231">
        <f>N185</f>
        <v>0</v>
      </c>
      <c r="O101" s="250"/>
      <c r="P101" s="250"/>
      <c r="Q101" s="250"/>
      <c r="R101" s="121"/>
    </row>
    <row r="102" spans="2:65" s="7" customFormat="1" ht="19.899999999999999" customHeight="1">
      <c r="B102" s="122"/>
      <c r="C102" s="123"/>
      <c r="D102" s="97" t="s">
        <v>122</v>
      </c>
      <c r="E102" s="123"/>
      <c r="F102" s="123"/>
      <c r="G102" s="123"/>
      <c r="H102" s="123"/>
      <c r="I102" s="123"/>
      <c r="J102" s="123"/>
      <c r="K102" s="123"/>
      <c r="L102" s="123"/>
      <c r="M102" s="123"/>
      <c r="N102" s="181">
        <f>N186</f>
        <v>0</v>
      </c>
      <c r="O102" s="249"/>
      <c r="P102" s="249"/>
      <c r="Q102" s="249"/>
      <c r="R102" s="124"/>
    </row>
    <row r="103" spans="2:65" s="6" customFormat="1" ht="21.75" customHeight="1">
      <c r="B103" s="118"/>
      <c r="C103" s="119"/>
      <c r="D103" s="120" t="s">
        <v>123</v>
      </c>
      <c r="E103" s="119"/>
      <c r="F103" s="119"/>
      <c r="G103" s="119"/>
      <c r="H103" s="119"/>
      <c r="I103" s="119"/>
      <c r="J103" s="119"/>
      <c r="K103" s="119"/>
      <c r="L103" s="119"/>
      <c r="M103" s="119"/>
      <c r="N103" s="230">
        <f>N191</f>
        <v>0</v>
      </c>
      <c r="O103" s="250"/>
      <c r="P103" s="250"/>
      <c r="Q103" s="250"/>
      <c r="R103" s="121"/>
    </row>
    <row r="104" spans="2:65" s="1" customFormat="1" ht="21.7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65" s="1" customFormat="1" ht="29.25" customHeight="1">
      <c r="B105" s="34"/>
      <c r="C105" s="117" t="s">
        <v>124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251">
        <f>ROUND(N106+N107+N108+N109+N110+N111,2)</f>
        <v>0</v>
      </c>
      <c r="O105" s="252"/>
      <c r="P105" s="252"/>
      <c r="Q105" s="252"/>
      <c r="R105" s="36"/>
      <c r="T105" s="125"/>
      <c r="U105" s="126" t="s">
        <v>39</v>
      </c>
    </row>
    <row r="106" spans="2:65" s="1" customFormat="1" ht="18" customHeight="1">
      <c r="B106" s="127"/>
      <c r="C106" s="128"/>
      <c r="D106" s="178" t="s">
        <v>125</v>
      </c>
      <c r="E106" s="247"/>
      <c r="F106" s="247"/>
      <c r="G106" s="247"/>
      <c r="H106" s="247"/>
      <c r="I106" s="128"/>
      <c r="J106" s="128"/>
      <c r="K106" s="128"/>
      <c r="L106" s="128"/>
      <c r="M106" s="128"/>
      <c r="N106" s="180">
        <f>ROUND(N88*T106,2)</f>
        <v>0</v>
      </c>
      <c r="O106" s="248"/>
      <c r="P106" s="248"/>
      <c r="Q106" s="248"/>
      <c r="R106" s="130"/>
      <c r="S106" s="128"/>
      <c r="T106" s="131"/>
      <c r="U106" s="132" t="s">
        <v>40</v>
      </c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4" t="s">
        <v>126</v>
      </c>
      <c r="AZ106" s="133"/>
      <c r="BA106" s="133"/>
      <c r="BB106" s="133"/>
      <c r="BC106" s="133"/>
      <c r="BD106" s="133"/>
      <c r="BE106" s="135">
        <f t="shared" ref="BE106:BE111" si="0">IF(U106="základní",N106,0)</f>
        <v>0</v>
      </c>
      <c r="BF106" s="135">
        <f t="shared" ref="BF106:BF111" si="1">IF(U106="snížená",N106,0)</f>
        <v>0</v>
      </c>
      <c r="BG106" s="135">
        <f t="shared" ref="BG106:BG111" si="2">IF(U106="zákl. přenesená",N106,0)</f>
        <v>0</v>
      </c>
      <c r="BH106" s="135">
        <f t="shared" ref="BH106:BH111" si="3">IF(U106="sníž. přenesená",N106,0)</f>
        <v>0</v>
      </c>
      <c r="BI106" s="135">
        <f t="shared" ref="BI106:BI111" si="4">IF(U106="nulová",N106,0)</f>
        <v>0</v>
      </c>
      <c r="BJ106" s="134" t="s">
        <v>83</v>
      </c>
      <c r="BK106" s="133"/>
      <c r="BL106" s="133"/>
      <c r="BM106" s="133"/>
    </row>
    <row r="107" spans="2:65" s="1" customFormat="1" ht="18" customHeight="1">
      <c r="B107" s="127"/>
      <c r="C107" s="128"/>
      <c r="D107" s="178" t="s">
        <v>127</v>
      </c>
      <c r="E107" s="247"/>
      <c r="F107" s="247"/>
      <c r="G107" s="247"/>
      <c r="H107" s="247"/>
      <c r="I107" s="128"/>
      <c r="J107" s="128"/>
      <c r="K107" s="128"/>
      <c r="L107" s="128"/>
      <c r="M107" s="128"/>
      <c r="N107" s="180">
        <f>ROUND(N88*T107,2)</f>
        <v>0</v>
      </c>
      <c r="O107" s="248"/>
      <c r="P107" s="248"/>
      <c r="Q107" s="248"/>
      <c r="R107" s="130"/>
      <c r="S107" s="128"/>
      <c r="T107" s="131"/>
      <c r="U107" s="132" t="s">
        <v>40</v>
      </c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4" t="s">
        <v>126</v>
      </c>
      <c r="AZ107" s="133"/>
      <c r="BA107" s="133"/>
      <c r="BB107" s="133"/>
      <c r="BC107" s="133"/>
      <c r="BD107" s="133"/>
      <c r="BE107" s="135">
        <f t="shared" si="0"/>
        <v>0</v>
      </c>
      <c r="BF107" s="135">
        <f t="shared" si="1"/>
        <v>0</v>
      </c>
      <c r="BG107" s="135">
        <f t="shared" si="2"/>
        <v>0</v>
      </c>
      <c r="BH107" s="135">
        <f t="shared" si="3"/>
        <v>0</v>
      </c>
      <c r="BI107" s="135">
        <f t="shared" si="4"/>
        <v>0</v>
      </c>
      <c r="BJ107" s="134" t="s">
        <v>83</v>
      </c>
      <c r="BK107" s="133"/>
      <c r="BL107" s="133"/>
      <c r="BM107" s="133"/>
    </row>
    <row r="108" spans="2:65" s="1" customFormat="1" ht="18" customHeight="1">
      <c r="B108" s="127"/>
      <c r="C108" s="128"/>
      <c r="D108" s="178" t="s">
        <v>128</v>
      </c>
      <c r="E108" s="247"/>
      <c r="F108" s="247"/>
      <c r="G108" s="247"/>
      <c r="H108" s="247"/>
      <c r="I108" s="128"/>
      <c r="J108" s="128"/>
      <c r="K108" s="128"/>
      <c r="L108" s="128"/>
      <c r="M108" s="128"/>
      <c r="N108" s="180">
        <f>ROUND(N88*T108,2)</f>
        <v>0</v>
      </c>
      <c r="O108" s="248"/>
      <c r="P108" s="248"/>
      <c r="Q108" s="248"/>
      <c r="R108" s="130"/>
      <c r="S108" s="128"/>
      <c r="T108" s="131"/>
      <c r="U108" s="132" t="s">
        <v>40</v>
      </c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4" t="s">
        <v>126</v>
      </c>
      <c r="AZ108" s="133"/>
      <c r="BA108" s="133"/>
      <c r="BB108" s="133"/>
      <c r="BC108" s="133"/>
      <c r="BD108" s="133"/>
      <c r="BE108" s="135">
        <f t="shared" si="0"/>
        <v>0</v>
      </c>
      <c r="BF108" s="135">
        <f t="shared" si="1"/>
        <v>0</v>
      </c>
      <c r="BG108" s="135">
        <f t="shared" si="2"/>
        <v>0</v>
      </c>
      <c r="BH108" s="135">
        <f t="shared" si="3"/>
        <v>0</v>
      </c>
      <c r="BI108" s="135">
        <f t="shared" si="4"/>
        <v>0</v>
      </c>
      <c r="BJ108" s="134" t="s">
        <v>83</v>
      </c>
      <c r="BK108" s="133"/>
      <c r="BL108" s="133"/>
      <c r="BM108" s="133"/>
    </row>
    <row r="109" spans="2:65" s="1" customFormat="1" ht="18" customHeight="1">
      <c r="B109" s="127"/>
      <c r="C109" s="128"/>
      <c r="D109" s="178" t="s">
        <v>129</v>
      </c>
      <c r="E109" s="247"/>
      <c r="F109" s="247"/>
      <c r="G109" s="247"/>
      <c r="H109" s="247"/>
      <c r="I109" s="128"/>
      <c r="J109" s="128"/>
      <c r="K109" s="128"/>
      <c r="L109" s="128"/>
      <c r="M109" s="128"/>
      <c r="N109" s="180">
        <f>ROUND(N88*T109,2)</f>
        <v>0</v>
      </c>
      <c r="O109" s="248"/>
      <c r="P109" s="248"/>
      <c r="Q109" s="248"/>
      <c r="R109" s="130"/>
      <c r="S109" s="128"/>
      <c r="T109" s="131"/>
      <c r="U109" s="132" t="s">
        <v>40</v>
      </c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4" t="s">
        <v>126</v>
      </c>
      <c r="AZ109" s="133"/>
      <c r="BA109" s="133"/>
      <c r="BB109" s="133"/>
      <c r="BC109" s="133"/>
      <c r="BD109" s="133"/>
      <c r="BE109" s="135">
        <f t="shared" si="0"/>
        <v>0</v>
      </c>
      <c r="BF109" s="135">
        <f t="shared" si="1"/>
        <v>0</v>
      </c>
      <c r="BG109" s="135">
        <f t="shared" si="2"/>
        <v>0</v>
      </c>
      <c r="BH109" s="135">
        <f t="shared" si="3"/>
        <v>0</v>
      </c>
      <c r="BI109" s="135">
        <f t="shared" si="4"/>
        <v>0</v>
      </c>
      <c r="BJ109" s="134" t="s">
        <v>83</v>
      </c>
      <c r="BK109" s="133"/>
      <c r="BL109" s="133"/>
      <c r="BM109" s="133"/>
    </row>
    <row r="110" spans="2:65" s="1" customFormat="1" ht="18" customHeight="1">
      <c r="B110" s="127"/>
      <c r="C110" s="128"/>
      <c r="D110" s="178" t="s">
        <v>130</v>
      </c>
      <c r="E110" s="247"/>
      <c r="F110" s="247"/>
      <c r="G110" s="247"/>
      <c r="H110" s="247"/>
      <c r="I110" s="128"/>
      <c r="J110" s="128"/>
      <c r="K110" s="128"/>
      <c r="L110" s="128"/>
      <c r="M110" s="128"/>
      <c r="N110" s="180">
        <f>ROUND(N88*T110,2)</f>
        <v>0</v>
      </c>
      <c r="O110" s="248"/>
      <c r="P110" s="248"/>
      <c r="Q110" s="248"/>
      <c r="R110" s="130"/>
      <c r="S110" s="128"/>
      <c r="T110" s="131"/>
      <c r="U110" s="132" t="s">
        <v>40</v>
      </c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4" t="s">
        <v>126</v>
      </c>
      <c r="AZ110" s="133"/>
      <c r="BA110" s="133"/>
      <c r="BB110" s="133"/>
      <c r="BC110" s="133"/>
      <c r="BD110" s="133"/>
      <c r="BE110" s="135">
        <f t="shared" si="0"/>
        <v>0</v>
      </c>
      <c r="BF110" s="135">
        <f t="shared" si="1"/>
        <v>0</v>
      </c>
      <c r="BG110" s="135">
        <f t="shared" si="2"/>
        <v>0</v>
      </c>
      <c r="BH110" s="135">
        <f t="shared" si="3"/>
        <v>0</v>
      </c>
      <c r="BI110" s="135">
        <f t="shared" si="4"/>
        <v>0</v>
      </c>
      <c r="BJ110" s="134" t="s">
        <v>83</v>
      </c>
      <c r="BK110" s="133"/>
      <c r="BL110" s="133"/>
      <c r="BM110" s="133"/>
    </row>
    <row r="111" spans="2:65" s="1" customFormat="1" ht="18" customHeight="1">
      <c r="B111" s="127"/>
      <c r="C111" s="128"/>
      <c r="D111" s="129" t="s">
        <v>131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180">
        <f>ROUND(N88*T111,2)</f>
        <v>0</v>
      </c>
      <c r="O111" s="248"/>
      <c r="P111" s="248"/>
      <c r="Q111" s="248"/>
      <c r="R111" s="130"/>
      <c r="S111" s="128"/>
      <c r="T111" s="136"/>
      <c r="U111" s="137" t="s">
        <v>40</v>
      </c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4" t="s">
        <v>132</v>
      </c>
      <c r="AZ111" s="133"/>
      <c r="BA111" s="133"/>
      <c r="BB111" s="133"/>
      <c r="BC111" s="133"/>
      <c r="BD111" s="133"/>
      <c r="BE111" s="135">
        <f t="shared" si="0"/>
        <v>0</v>
      </c>
      <c r="BF111" s="135">
        <f t="shared" si="1"/>
        <v>0</v>
      </c>
      <c r="BG111" s="135">
        <f t="shared" si="2"/>
        <v>0</v>
      </c>
      <c r="BH111" s="135">
        <f t="shared" si="3"/>
        <v>0</v>
      </c>
      <c r="BI111" s="135">
        <f t="shared" si="4"/>
        <v>0</v>
      </c>
      <c r="BJ111" s="134" t="s">
        <v>83</v>
      </c>
      <c r="BK111" s="133"/>
      <c r="BL111" s="133"/>
      <c r="BM111" s="133"/>
    </row>
    <row r="112" spans="2:65" s="1" customForma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29.25" customHeight="1">
      <c r="B113" s="34"/>
      <c r="C113" s="108" t="s">
        <v>93</v>
      </c>
      <c r="D113" s="109"/>
      <c r="E113" s="109"/>
      <c r="F113" s="109"/>
      <c r="G113" s="109"/>
      <c r="H113" s="109"/>
      <c r="I113" s="109"/>
      <c r="J113" s="109"/>
      <c r="K113" s="109"/>
      <c r="L113" s="175">
        <f>ROUND(SUM(N88+N105),2)</f>
        <v>0</v>
      </c>
      <c r="M113" s="175"/>
      <c r="N113" s="175"/>
      <c r="O113" s="175"/>
      <c r="P113" s="175"/>
      <c r="Q113" s="175"/>
      <c r="R113" s="36"/>
    </row>
    <row r="114" spans="2:18" s="1" customFormat="1" ht="6.9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8" spans="2:18" s="1" customFormat="1" ht="6.95" customHeight="1"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3"/>
    </row>
    <row r="119" spans="2:18" s="1" customFormat="1" ht="36.950000000000003" customHeight="1">
      <c r="B119" s="34"/>
      <c r="C119" s="190" t="s">
        <v>133</v>
      </c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36"/>
    </row>
    <row r="120" spans="2:18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18" s="1" customFormat="1" ht="30" customHeight="1">
      <c r="B121" s="34"/>
      <c r="C121" s="29" t="s">
        <v>19</v>
      </c>
      <c r="D121" s="35"/>
      <c r="E121" s="35"/>
      <c r="F121" s="241" t="str">
        <f>F6</f>
        <v>Hlavní náměstí 27, 28</v>
      </c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35"/>
      <c r="R121" s="36"/>
    </row>
    <row r="122" spans="2:18" s="1" customFormat="1" ht="36.950000000000003" customHeight="1">
      <c r="B122" s="34"/>
      <c r="C122" s="68" t="s">
        <v>101</v>
      </c>
      <c r="D122" s="35"/>
      <c r="E122" s="35"/>
      <c r="F122" s="192" t="str">
        <f>F7</f>
        <v>KR1-2 - Výměna výkladců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35"/>
      <c r="R122" s="36"/>
    </row>
    <row r="123" spans="2:18" s="1" customFormat="1" ht="6.9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18" s="1" customFormat="1" ht="18" customHeight="1">
      <c r="B124" s="34"/>
      <c r="C124" s="29" t="s">
        <v>23</v>
      </c>
      <c r="D124" s="35"/>
      <c r="E124" s="35"/>
      <c r="F124" s="27" t="str">
        <f>F9</f>
        <v xml:space="preserve"> </v>
      </c>
      <c r="G124" s="35"/>
      <c r="H124" s="35"/>
      <c r="I124" s="35"/>
      <c r="J124" s="35"/>
      <c r="K124" s="29" t="s">
        <v>25</v>
      </c>
      <c r="L124" s="35"/>
      <c r="M124" s="243" t="str">
        <f>IF(O9="","",O9)</f>
        <v/>
      </c>
      <c r="N124" s="243"/>
      <c r="O124" s="243"/>
      <c r="P124" s="243"/>
      <c r="Q124" s="35"/>
      <c r="R124" s="36"/>
    </row>
    <row r="125" spans="2:18" s="1" customFormat="1" ht="6.95" customHeight="1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</row>
    <row r="126" spans="2:18" s="1" customFormat="1" ht="15">
      <c r="B126" s="34"/>
      <c r="C126" s="29" t="s">
        <v>27</v>
      </c>
      <c r="D126" s="35"/>
      <c r="E126" s="35"/>
      <c r="F126" s="27" t="str">
        <f>E12</f>
        <v xml:space="preserve"> </v>
      </c>
      <c r="G126" s="35"/>
      <c r="H126" s="35"/>
      <c r="I126" s="35"/>
      <c r="J126" s="35"/>
      <c r="K126" s="29" t="s">
        <v>32</v>
      </c>
      <c r="L126" s="35"/>
      <c r="M126" s="210" t="str">
        <f>E18</f>
        <v xml:space="preserve"> </v>
      </c>
      <c r="N126" s="210"/>
      <c r="O126" s="210"/>
      <c r="P126" s="210"/>
      <c r="Q126" s="210"/>
      <c r="R126" s="36"/>
    </row>
    <row r="127" spans="2:18" s="1" customFormat="1" ht="14.45" customHeight="1">
      <c r="B127" s="34"/>
      <c r="C127" s="29" t="s">
        <v>30</v>
      </c>
      <c r="D127" s="35"/>
      <c r="E127" s="35"/>
      <c r="F127" s="27" t="str">
        <f>IF(E15="","",E15)</f>
        <v/>
      </c>
      <c r="G127" s="35"/>
      <c r="H127" s="35"/>
      <c r="I127" s="35"/>
      <c r="J127" s="35"/>
      <c r="K127" s="29" t="s">
        <v>34</v>
      </c>
      <c r="L127" s="35"/>
      <c r="M127" s="210" t="str">
        <f>E21</f>
        <v xml:space="preserve"> </v>
      </c>
      <c r="N127" s="210"/>
      <c r="O127" s="210"/>
      <c r="P127" s="210"/>
      <c r="Q127" s="210"/>
      <c r="R127" s="36"/>
    </row>
    <row r="128" spans="2:18" s="1" customFormat="1" ht="10.35" customHeight="1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</row>
    <row r="129" spans="2:65" s="8" customFormat="1" ht="29.25" customHeight="1">
      <c r="B129" s="138"/>
      <c r="C129" s="139" t="s">
        <v>134</v>
      </c>
      <c r="D129" s="140" t="s">
        <v>135</v>
      </c>
      <c r="E129" s="140" t="s">
        <v>57</v>
      </c>
      <c r="F129" s="244" t="s">
        <v>136</v>
      </c>
      <c r="G129" s="244"/>
      <c r="H129" s="244"/>
      <c r="I129" s="244"/>
      <c r="J129" s="140" t="s">
        <v>137</v>
      </c>
      <c r="K129" s="140" t="s">
        <v>138</v>
      </c>
      <c r="L129" s="245" t="s">
        <v>139</v>
      </c>
      <c r="M129" s="245"/>
      <c r="N129" s="244" t="s">
        <v>106</v>
      </c>
      <c r="O129" s="244"/>
      <c r="P129" s="244"/>
      <c r="Q129" s="246"/>
      <c r="R129" s="141"/>
      <c r="T129" s="75" t="s">
        <v>140</v>
      </c>
      <c r="U129" s="76" t="s">
        <v>39</v>
      </c>
      <c r="V129" s="76" t="s">
        <v>141</v>
      </c>
      <c r="W129" s="76" t="s">
        <v>142</v>
      </c>
      <c r="X129" s="76" t="s">
        <v>143</v>
      </c>
      <c r="Y129" s="76" t="s">
        <v>144</v>
      </c>
      <c r="Z129" s="76" t="s">
        <v>145</v>
      </c>
      <c r="AA129" s="77" t="s">
        <v>146</v>
      </c>
    </row>
    <row r="130" spans="2:65" s="1" customFormat="1" ht="29.25" customHeight="1">
      <c r="B130" s="34"/>
      <c r="C130" s="79" t="s">
        <v>103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228">
        <f>BK130</f>
        <v>0</v>
      </c>
      <c r="O130" s="229"/>
      <c r="P130" s="229"/>
      <c r="Q130" s="229"/>
      <c r="R130" s="36"/>
      <c r="T130" s="78"/>
      <c r="U130" s="50"/>
      <c r="V130" s="50"/>
      <c r="W130" s="142">
        <f>W131+W155+W185+W191</f>
        <v>0</v>
      </c>
      <c r="X130" s="50"/>
      <c r="Y130" s="142">
        <f>Y131+Y155+Y185+Y191</f>
        <v>1.7957990300000002</v>
      </c>
      <c r="Z130" s="50"/>
      <c r="AA130" s="143">
        <f>AA131+AA155+AA185+AA191</f>
        <v>1.61798</v>
      </c>
      <c r="AT130" s="17" t="s">
        <v>74</v>
      </c>
      <c r="AU130" s="17" t="s">
        <v>108</v>
      </c>
      <c r="BK130" s="144">
        <f>BK131+BK155+BK185+BK191</f>
        <v>0</v>
      </c>
    </row>
    <row r="131" spans="2:65" s="9" customFormat="1" ht="37.35" customHeight="1">
      <c r="B131" s="145"/>
      <c r="C131" s="146"/>
      <c r="D131" s="147" t="s">
        <v>109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230">
        <f>BK131</f>
        <v>0</v>
      </c>
      <c r="O131" s="231"/>
      <c r="P131" s="231"/>
      <c r="Q131" s="231"/>
      <c r="R131" s="148"/>
      <c r="T131" s="149"/>
      <c r="U131" s="146"/>
      <c r="V131" s="146"/>
      <c r="W131" s="150">
        <f>W132+W137+W144+W151</f>
        <v>0</v>
      </c>
      <c r="X131" s="146"/>
      <c r="Y131" s="150">
        <f>Y132+Y137+Y144+Y151</f>
        <v>1.3253727800000001</v>
      </c>
      <c r="Z131" s="146"/>
      <c r="AA131" s="151">
        <f>AA132+AA137+AA144+AA151</f>
        <v>1.60025</v>
      </c>
      <c r="AR131" s="152" t="s">
        <v>83</v>
      </c>
      <c r="AT131" s="153" t="s">
        <v>74</v>
      </c>
      <c r="AU131" s="153" t="s">
        <v>75</v>
      </c>
      <c r="AY131" s="152" t="s">
        <v>147</v>
      </c>
      <c r="BK131" s="154">
        <f>BK132+BK137+BK144+BK151</f>
        <v>0</v>
      </c>
    </row>
    <row r="132" spans="2:65" s="9" customFormat="1" ht="19.899999999999999" customHeight="1">
      <c r="B132" s="145"/>
      <c r="C132" s="146"/>
      <c r="D132" s="155" t="s">
        <v>110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223">
        <f>BK132</f>
        <v>0</v>
      </c>
      <c r="O132" s="224"/>
      <c r="P132" s="224"/>
      <c r="Q132" s="224"/>
      <c r="R132" s="148"/>
      <c r="T132" s="149"/>
      <c r="U132" s="146"/>
      <c r="V132" s="146"/>
      <c r="W132" s="150">
        <f>SUM(W133:W136)</f>
        <v>0</v>
      </c>
      <c r="X132" s="146"/>
      <c r="Y132" s="150">
        <f>SUM(Y133:Y136)</f>
        <v>1.3253727800000001</v>
      </c>
      <c r="Z132" s="146"/>
      <c r="AA132" s="151">
        <f>SUM(AA133:AA136)</f>
        <v>0</v>
      </c>
      <c r="AR132" s="152" t="s">
        <v>83</v>
      </c>
      <c r="AT132" s="153" t="s">
        <v>74</v>
      </c>
      <c r="AU132" s="153" t="s">
        <v>83</v>
      </c>
      <c r="AY132" s="152" t="s">
        <v>147</v>
      </c>
      <c r="BK132" s="154">
        <f>SUM(BK133:BK136)</f>
        <v>0</v>
      </c>
    </row>
    <row r="133" spans="2:65" s="1" customFormat="1" ht="20.45" customHeight="1">
      <c r="B133" s="127"/>
      <c r="C133" s="156" t="s">
        <v>148</v>
      </c>
      <c r="D133" s="156" t="s">
        <v>149</v>
      </c>
      <c r="E133" s="157" t="s">
        <v>150</v>
      </c>
      <c r="F133" s="235" t="s">
        <v>151</v>
      </c>
      <c r="G133" s="235"/>
      <c r="H133" s="235"/>
      <c r="I133" s="235"/>
      <c r="J133" s="158" t="s">
        <v>152</v>
      </c>
      <c r="K133" s="159">
        <v>9</v>
      </c>
      <c r="L133" s="233">
        <v>0</v>
      </c>
      <c r="M133" s="233"/>
      <c r="N133" s="236">
        <f>ROUND(L133*K133,2)</f>
        <v>0</v>
      </c>
      <c r="O133" s="236"/>
      <c r="P133" s="236"/>
      <c r="Q133" s="236"/>
      <c r="R133" s="130"/>
      <c r="T133" s="160" t="s">
        <v>5</v>
      </c>
      <c r="U133" s="43" t="s">
        <v>40</v>
      </c>
      <c r="V133" s="35"/>
      <c r="W133" s="161">
        <f>V133*K133</f>
        <v>0</v>
      </c>
      <c r="X133" s="161">
        <v>3.3579999999999999E-2</v>
      </c>
      <c r="Y133" s="161">
        <f>X133*K133</f>
        <v>0.30221999999999999</v>
      </c>
      <c r="Z133" s="161">
        <v>0</v>
      </c>
      <c r="AA133" s="162">
        <f>Z133*K133</f>
        <v>0</v>
      </c>
      <c r="AR133" s="17" t="s">
        <v>153</v>
      </c>
      <c r="AT133" s="17" t="s">
        <v>149</v>
      </c>
      <c r="AU133" s="17" t="s">
        <v>99</v>
      </c>
      <c r="AY133" s="17" t="s">
        <v>147</v>
      </c>
      <c r="BE133" s="101">
        <f>IF(U133="základní",N133,0)</f>
        <v>0</v>
      </c>
      <c r="BF133" s="101">
        <f>IF(U133="snížená",N133,0)</f>
        <v>0</v>
      </c>
      <c r="BG133" s="101">
        <f>IF(U133="zákl. přenesená",N133,0)</f>
        <v>0</v>
      </c>
      <c r="BH133" s="101">
        <f>IF(U133="sníž. přenesená",N133,0)</f>
        <v>0</v>
      </c>
      <c r="BI133" s="101">
        <f>IF(U133="nulová",N133,0)</f>
        <v>0</v>
      </c>
      <c r="BJ133" s="17" t="s">
        <v>83</v>
      </c>
      <c r="BK133" s="101">
        <f>ROUND(L133*K133,2)</f>
        <v>0</v>
      </c>
      <c r="BL133" s="17" t="s">
        <v>153</v>
      </c>
      <c r="BM133" s="17" t="s">
        <v>154</v>
      </c>
    </row>
    <row r="134" spans="2:65" s="1" customFormat="1" ht="20.45" customHeight="1">
      <c r="B134" s="127"/>
      <c r="C134" s="156" t="s">
        <v>155</v>
      </c>
      <c r="D134" s="156" t="s">
        <v>149</v>
      </c>
      <c r="E134" s="157" t="s">
        <v>156</v>
      </c>
      <c r="F134" s="235" t="s">
        <v>157</v>
      </c>
      <c r="G134" s="235"/>
      <c r="H134" s="235"/>
      <c r="I134" s="235"/>
      <c r="J134" s="158" t="s">
        <v>152</v>
      </c>
      <c r="K134" s="159">
        <v>2.5</v>
      </c>
      <c r="L134" s="233">
        <v>0</v>
      </c>
      <c r="M134" s="233"/>
      <c r="N134" s="236">
        <f>ROUND(L134*K134,2)</f>
        <v>0</v>
      </c>
      <c r="O134" s="236"/>
      <c r="P134" s="236"/>
      <c r="Q134" s="236"/>
      <c r="R134" s="130"/>
      <c r="T134" s="160" t="s">
        <v>5</v>
      </c>
      <c r="U134" s="43" t="s">
        <v>40</v>
      </c>
      <c r="V134" s="35"/>
      <c r="W134" s="161">
        <f>V134*K134</f>
        <v>0</v>
      </c>
      <c r="X134" s="161">
        <v>2.6360000000000001E-2</v>
      </c>
      <c r="Y134" s="161">
        <f>X134*K134</f>
        <v>6.59E-2</v>
      </c>
      <c r="Z134" s="161">
        <v>0</v>
      </c>
      <c r="AA134" s="162">
        <f>Z134*K134</f>
        <v>0</v>
      </c>
      <c r="AR134" s="17" t="s">
        <v>153</v>
      </c>
      <c r="AT134" s="17" t="s">
        <v>149</v>
      </c>
      <c r="AU134" s="17" t="s">
        <v>99</v>
      </c>
      <c r="AY134" s="17" t="s">
        <v>147</v>
      </c>
      <c r="BE134" s="101">
        <f>IF(U134="základní",N134,0)</f>
        <v>0</v>
      </c>
      <c r="BF134" s="101">
        <f>IF(U134="snížená",N134,0)</f>
        <v>0</v>
      </c>
      <c r="BG134" s="101">
        <f>IF(U134="zákl. přenesená",N134,0)</f>
        <v>0</v>
      </c>
      <c r="BH134" s="101">
        <f>IF(U134="sníž. přenesená",N134,0)</f>
        <v>0</v>
      </c>
      <c r="BI134" s="101">
        <f>IF(U134="nulová",N134,0)</f>
        <v>0</v>
      </c>
      <c r="BJ134" s="17" t="s">
        <v>83</v>
      </c>
      <c r="BK134" s="101">
        <f>ROUND(L134*K134,2)</f>
        <v>0</v>
      </c>
      <c r="BL134" s="17" t="s">
        <v>153</v>
      </c>
      <c r="BM134" s="17" t="s">
        <v>158</v>
      </c>
    </row>
    <row r="135" spans="2:65" s="1" customFormat="1" ht="20.45" customHeight="1">
      <c r="B135" s="127"/>
      <c r="C135" s="156" t="s">
        <v>159</v>
      </c>
      <c r="D135" s="156" t="s">
        <v>149</v>
      </c>
      <c r="E135" s="157" t="s">
        <v>160</v>
      </c>
      <c r="F135" s="235" t="s">
        <v>161</v>
      </c>
      <c r="G135" s="235"/>
      <c r="H135" s="235"/>
      <c r="I135" s="235"/>
      <c r="J135" s="158" t="s">
        <v>152</v>
      </c>
      <c r="K135" s="159">
        <v>19.71</v>
      </c>
      <c r="L135" s="233">
        <v>0</v>
      </c>
      <c r="M135" s="233"/>
      <c r="N135" s="236">
        <f>ROUND(L135*K135,2)</f>
        <v>0</v>
      </c>
      <c r="O135" s="236"/>
      <c r="P135" s="236"/>
      <c r="Q135" s="236"/>
      <c r="R135" s="130"/>
      <c r="T135" s="160" t="s">
        <v>5</v>
      </c>
      <c r="U135" s="43" t="s">
        <v>40</v>
      </c>
      <c r="V135" s="35"/>
      <c r="W135" s="161">
        <f>V135*K135</f>
        <v>0</v>
      </c>
      <c r="X135" s="161">
        <v>4.8509999999999998E-2</v>
      </c>
      <c r="Y135" s="161">
        <f>X135*K135</f>
        <v>0.95613210000000004</v>
      </c>
      <c r="Z135" s="161">
        <v>0</v>
      </c>
      <c r="AA135" s="162">
        <f>Z135*K135</f>
        <v>0</v>
      </c>
      <c r="AR135" s="17" t="s">
        <v>153</v>
      </c>
      <c r="AT135" s="17" t="s">
        <v>149</v>
      </c>
      <c r="AU135" s="17" t="s">
        <v>99</v>
      </c>
      <c r="AY135" s="17" t="s">
        <v>147</v>
      </c>
      <c r="BE135" s="101">
        <f>IF(U135="základní",N135,0)</f>
        <v>0</v>
      </c>
      <c r="BF135" s="101">
        <f>IF(U135="snížená",N135,0)</f>
        <v>0</v>
      </c>
      <c r="BG135" s="101">
        <f>IF(U135="zákl. přenesená",N135,0)</f>
        <v>0</v>
      </c>
      <c r="BH135" s="101">
        <f>IF(U135="sníž. přenesená",N135,0)</f>
        <v>0</v>
      </c>
      <c r="BI135" s="101">
        <f>IF(U135="nulová",N135,0)</f>
        <v>0</v>
      </c>
      <c r="BJ135" s="17" t="s">
        <v>83</v>
      </c>
      <c r="BK135" s="101">
        <f>ROUND(L135*K135,2)</f>
        <v>0</v>
      </c>
      <c r="BL135" s="17" t="s">
        <v>153</v>
      </c>
      <c r="BM135" s="17" t="s">
        <v>162</v>
      </c>
    </row>
    <row r="136" spans="2:65" s="1" customFormat="1" ht="20.45" customHeight="1">
      <c r="B136" s="127"/>
      <c r="C136" s="156" t="s">
        <v>10</v>
      </c>
      <c r="D136" s="156" t="s">
        <v>149</v>
      </c>
      <c r="E136" s="157" t="s">
        <v>163</v>
      </c>
      <c r="F136" s="235" t="s">
        <v>164</v>
      </c>
      <c r="G136" s="235"/>
      <c r="H136" s="235"/>
      <c r="I136" s="235"/>
      <c r="J136" s="158" t="s">
        <v>152</v>
      </c>
      <c r="K136" s="159">
        <v>9.3390000000000004</v>
      </c>
      <c r="L136" s="233">
        <v>0</v>
      </c>
      <c r="M136" s="233"/>
      <c r="N136" s="236">
        <f>ROUND(L136*K136,2)</f>
        <v>0</v>
      </c>
      <c r="O136" s="236"/>
      <c r="P136" s="236"/>
      <c r="Q136" s="236"/>
      <c r="R136" s="130"/>
      <c r="T136" s="160" t="s">
        <v>5</v>
      </c>
      <c r="U136" s="43" t="s">
        <v>40</v>
      </c>
      <c r="V136" s="35"/>
      <c r="W136" s="161">
        <f>V136*K136</f>
        <v>0</v>
      </c>
      <c r="X136" s="161">
        <v>1.2E-4</v>
      </c>
      <c r="Y136" s="161">
        <f>X136*K136</f>
        <v>1.12068E-3</v>
      </c>
      <c r="Z136" s="161">
        <v>0</v>
      </c>
      <c r="AA136" s="162">
        <f>Z136*K136</f>
        <v>0</v>
      </c>
      <c r="AR136" s="17" t="s">
        <v>153</v>
      </c>
      <c r="AT136" s="17" t="s">
        <v>149</v>
      </c>
      <c r="AU136" s="17" t="s">
        <v>99</v>
      </c>
      <c r="AY136" s="17" t="s">
        <v>147</v>
      </c>
      <c r="BE136" s="101">
        <f>IF(U136="základní",N136,0)</f>
        <v>0</v>
      </c>
      <c r="BF136" s="101">
        <f>IF(U136="snížená",N136,0)</f>
        <v>0</v>
      </c>
      <c r="BG136" s="101">
        <f>IF(U136="zákl. přenesená",N136,0)</f>
        <v>0</v>
      </c>
      <c r="BH136" s="101">
        <f>IF(U136="sníž. přenesená",N136,0)</f>
        <v>0</v>
      </c>
      <c r="BI136" s="101">
        <f>IF(U136="nulová",N136,0)</f>
        <v>0</v>
      </c>
      <c r="BJ136" s="17" t="s">
        <v>83</v>
      </c>
      <c r="BK136" s="101">
        <f>ROUND(L136*K136,2)</f>
        <v>0</v>
      </c>
      <c r="BL136" s="17" t="s">
        <v>153</v>
      </c>
      <c r="BM136" s="17" t="s">
        <v>165</v>
      </c>
    </row>
    <row r="137" spans="2:65" s="9" customFormat="1" ht="29.85" customHeight="1">
      <c r="B137" s="145"/>
      <c r="C137" s="146"/>
      <c r="D137" s="155" t="s">
        <v>111</v>
      </c>
      <c r="E137" s="155"/>
      <c r="F137" s="155"/>
      <c r="G137" s="155"/>
      <c r="H137" s="155"/>
      <c r="I137" s="155"/>
      <c r="J137" s="155"/>
      <c r="K137" s="155"/>
      <c r="L137" s="155"/>
      <c r="M137" s="155"/>
      <c r="N137" s="219">
        <f>BK137</f>
        <v>0</v>
      </c>
      <c r="O137" s="220"/>
      <c r="P137" s="220"/>
      <c r="Q137" s="220"/>
      <c r="R137" s="148"/>
      <c r="T137" s="149"/>
      <c r="U137" s="146"/>
      <c r="V137" s="146"/>
      <c r="W137" s="150">
        <f>SUM(W138:W143)</f>
        <v>0</v>
      </c>
      <c r="X137" s="146"/>
      <c r="Y137" s="150">
        <f>SUM(Y138:Y143)</f>
        <v>0</v>
      </c>
      <c r="Z137" s="146"/>
      <c r="AA137" s="151">
        <f>SUM(AA138:AA143)</f>
        <v>1.60025</v>
      </c>
      <c r="AR137" s="152" t="s">
        <v>83</v>
      </c>
      <c r="AT137" s="153" t="s">
        <v>74</v>
      </c>
      <c r="AU137" s="153" t="s">
        <v>83</v>
      </c>
      <c r="AY137" s="152" t="s">
        <v>147</v>
      </c>
      <c r="BK137" s="154">
        <f>SUM(BK138:BK143)</f>
        <v>0</v>
      </c>
    </row>
    <row r="138" spans="2:65" s="1" customFormat="1" ht="20.45" customHeight="1">
      <c r="B138" s="127"/>
      <c r="C138" s="156" t="s">
        <v>166</v>
      </c>
      <c r="D138" s="156" t="s">
        <v>149</v>
      </c>
      <c r="E138" s="157" t="s">
        <v>167</v>
      </c>
      <c r="F138" s="235" t="s">
        <v>168</v>
      </c>
      <c r="G138" s="235"/>
      <c r="H138" s="235"/>
      <c r="I138" s="235"/>
      <c r="J138" s="158" t="s">
        <v>169</v>
      </c>
      <c r="K138" s="159">
        <v>4</v>
      </c>
      <c r="L138" s="233">
        <v>0</v>
      </c>
      <c r="M138" s="233"/>
      <c r="N138" s="236">
        <f t="shared" ref="N138:N143" si="5">ROUND(L138*K138,2)</f>
        <v>0</v>
      </c>
      <c r="O138" s="236"/>
      <c r="P138" s="236"/>
      <c r="Q138" s="236"/>
      <c r="R138" s="130"/>
      <c r="T138" s="160" t="s">
        <v>5</v>
      </c>
      <c r="U138" s="43" t="s">
        <v>40</v>
      </c>
      <c r="V138" s="35"/>
      <c r="W138" s="161">
        <f t="shared" ref="W138:W143" si="6">V138*K138</f>
        <v>0</v>
      </c>
      <c r="X138" s="161">
        <v>0</v>
      </c>
      <c r="Y138" s="161">
        <f t="shared" ref="Y138:Y143" si="7">X138*K138</f>
        <v>0</v>
      </c>
      <c r="Z138" s="161">
        <v>0</v>
      </c>
      <c r="AA138" s="162">
        <f t="shared" ref="AA138:AA143" si="8">Z138*K138</f>
        <v>0</v>
      </c>
      <c r="AR138" s="17" t="s">
        <v>153</v>
      </c>
      <c r="AT138" s="17" t="s">
        <v>149</v>
      </c>
      <c r="AU138" s="17" t="s">
        <v>99</v>
      </c>
      <c r="AY138" s="17" t="s">
        <v>147</v>
      </c>
      <c r="BE138" s="101">
        <f t="shared" ref="BE138:BE143" si="9">IF(U138="základní",N138,0)</f>
        <v>0</v>
      </c>
      <c r="BF138" s="101">
        <f t="shared" ref="BF138:BF143" si="10">IF(U138="snížená",N138,0)</f>
        <v>0</v>
      </c>
      <c r="BG138" s="101">
        <f t="shared" ref="BG138:BG143" si="11">IF(U138="zákl. přenesená",N138,0)</f>
        <v>0</v>
      </c>
      <c r="BH138" s="101">
        <f t="shared" ref="BH138:BH143" si="12">IF(U138="sníž. přenesená",N138,0)</f>
        <v>0</v>
      </c>
      <c r="BI138" s="101">
        <f t="shared" ref="BI138:BI143" si="13">IF(U138="nulová",N138,0)</f>
        <v>0</v>
      </c>
      <c r="BJ138" s="17" t="s">
        <v>83</v>
      </c>
      <c r="BK138" s="101">
        <f t="shared" ref="BK138:BK143" si="14">ROUND(L138*K138,2)</f>
        <v>0</v>
      </c>
      <c r="BL138" s="17" t="s">
        <v>153</v>
      </c>
      <c r="BM138" s="17" t="s">
        <v>170</v>
      </c>
    </row>
    <row r="139" spans="2:65" s="1" customFormat="1" ht="20.45" customHeight="1">
      <c r="B139" s="127"/>
      <c r="C139" s="156" t="s">
        <v>171</v>
      </c>
      <c r="D139" s="156" t="s">
        <v>149</v>
      </c>
      <c r="E139" s="157" t="s">
        <v>172</v>
      </c>
      <c r="F139" s="235" t="s">
        <v>173</v>
      </c>
      <c r="G139" s="235"/>
      <c r="H139" s="235"/>
      <c r="I139" s="235"/>
      <c r="J139" s="158" t="s">
        <v>169</v>
      </c>
      <c r="K139" s="159">
        <v>4</v>
      </c>
      <c r="L139" s="233">
        <v>0</v>
      </c>
      <c r="M139" s="233"/>
      <c r="N139" s="236">
        <f t="shared" si="5"/>
        <v>0</v>
      </c>
      <c r="O139" s="236"/>
      <c r="P139" s="236"/>
      <c r="Q139" s="236"/>
      <c r="R139" s="130"/>
      <c r="T139" s="160" t="s">
        <v>5</v>
      </c>
      <c r="U139" s="43" t="s">
        <v>40</v>
      </c>
      <c r="V139" s="35"/>
      <c r="W139" s="161">
        <f t="shared" si="6"/>
        <v>0</v>
      </c>
      <c r="X139" s="161">
        <v>0</v>
      </c>
      <c r="Y139" s="161">
        <f t="shared" si="7"/>
        <v>0</v>
      </c>
      <c r="Z139" s="161">
        <v>0</v>
      </c>
      <c r="AA139" s="162">
        <f t="shared" si="8"/>
        <v>0</v>
      </c>
      <c r="AR139" s="17" t="s">
        <v>153</v>
      </c>
      <c r="AT139" s="17" t="s">
        <v>149</v>
      </c>
      <c r="AU139" s="17" t="s">
        <v>99</v>
      </c>
      <c r="AY139" s="17" t="s">
        <v>147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7" t="s">
        <v>83</v>
      </c>
      <c r="BK139" s="101">
        <f t="shared" si="14"/>
        <v>0</v>
      </c>
      <c r="BL139" s="17" t="s">
        <v>153</v>
      </c>
      <c r="BM139" s="17" t="s">
        <v>174</v>
      </c>
    </row>
    <row r="140" spans="2:65" s="1" customFormat="1" ht="20.45" customHeight="1">
      <c r="B140" s="127"/>
      <c r="C140" s="156" t="s">
        <v>175</v>
      </c>
      <c r="D140" s="156" t="s">
        <v>149</v>
      </c>
      <c r="E140" s="157" t="s">
        <v>176</v>
      </c>
      <c r="F140" s="235" t="s">
        <v>177</v>
      </c>
      <c r="G140" s="235"/>
      <c r="H140" s="235"/>
      <c r="I140" s="235"/>
      <c r="J140" s="158" t="s">
        <v>152</v>
      </c>
      <c r="K140" s="159">
        <v>0.26</v>
      </c>
      <c r="L140" s="233">
        <v>0</v>
      </c>
      <c r="M140" s="233"/>
      <c r="N140" s="236">
        <f t="shared" si="5"/>
        <v>0</v>
      </c>
      <c r="O140" s="236"/>
      <c r="P140" s="236"/>
      <c r="Q140" s="236"/>
      <c r="R140" s="130"/>
      <c r="T140" s="160" t="s">
        <v>5</v>
      </c>
      <c r="U140" s="43" t="s">
        <v>40</v>
      </c>
      <c r="V140" s="35"/>
      <c r="W140" s="161">
        <f t="shared" si="6"/>
        <v>0</v>
      </c>
      <c r="X140" s="161">
        <v>0</v>
      </c>
      <c r="Y140" s="161">
        <f t="shared" si="7"/>
        <v>0</v>
      </c>
      <c r="Z140" s="161">
        <v>6.5000000000000002E-2</v>
      </c>
      <c r="AA140" s="162">
        <f t="shared" si="8"/>
        <v>1.6900000000000002E-2</v>
      </c>
      <c r="AR140" s="17" t="s">
        <v>153</v>
      </c>
      <c r="AT140" s="17" t="s">
        <v>149</v>
      </c>
      <c r="AU140" s="17" t="s">
        <v>99</v>
      </c>
      <c r="AY140" s="17" t="s">
        <v>147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7" t="s">
        <v>83</v>
      </c>
      <c r="BK140" s="101">
        <f t="shared" si="14"/>
        <v>0</v>
      </c>
      <c r="BL140" s="17" t="s">
        <v>153</v>
      </c>
      <c r="BM140" s="17" t="s">
        <v>178</v>
      </c>
    </row>
    <row r="141" spans="2:65" s="1" customFormat="1" ht="20.45" customHeight="1">
      <c r="B141" s="127"/>
      <c r="C141" s="156" t="s">
        <v>179</v>
      </c>
      <c r="D141" s="156" t="s">
        <v>149</v>
      </c>
      <c r="E141" s="157" t="s">
        <v>180</v>
      </c>
      <c r="F141" s="235" t="s">
        <v>181</v>
      </c>
      <c r="G141" s="235"/>
      <c r="H141" s="235"/>
      <c r="I141" s="235"/>
      <c r="J141" s="158" t="s">
        <v>152</v>
      </c>
      <c r="K141" s="159">
        <v>28.516999999999999</v>
      </c>
      <c r="L141" s="233">
        <v>0</v>
      </c>
      <c r="M141" s="233"/>
      <c r="N141" s="236">
        <f t="shared" si="5"/>
        <v>0</v>
      </c>
      <c r="O141" s="236"/>
      <c r="P141" s="236"/>
      <c r="Q141" s="236"/>
      <c r="R141" s="130"/>
      <c r="T141" s="160" t="s">
        <v>5</v>
      </c>
      <c r="U141" s="43" t="s">
        <v>40</v>
      </c>
      <c r="V141" s="35"/>
      <c r="W141" s="161">
        <f t="shared" si="6"/>
        <v>0</v>
      </c>
      <c r="X141" s="161">
        <v>0</v>
      </c>
      <c r="Y141" s="161">
        <f t="shared" si="7"/>
        <v>0</v>
      </c>
      <c r="Z141" s="161">
        <v>0.05</v>
      </c>
      <c r="AA141" s="162">
        <f t="shared" si="8"/>
        <v>1.4258500000000001</v>
      </c>
      <c r="AR141" s="17" t="s">
        <v>153</v>
      </c>
      <c r="AT141" s="17" t="s">
        <v>149</v>
      </c>
      <c r="AU141" s="17" t="s">
        <v>99</v>
      </c>
      <c r="AY141" s="17" t="s">
        <v>147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7" t="s">
        <v>83</v>
      </c>
      <c r="BK141" s="101">
        <f t="shared" si="14"/>
        <v>0</v>
      </c>
      <c r="BL141" s="17" t="s">
        <v>153</v>
      </c>
      <c r="BM141" s="17" t="s">
        <v>182</v>
      </c>
    </row>
    <row r="142" spans="2:65" s="1" customFormat="1" ht="14.45" customHeight="1">
      <c r="B142" s="127"/>
      <c r="C142" s="156" t="s">
        <v>183</v>
      </c>
      <c r="D142" s="156" t="s">
        <v>149</v>
      </c>
      <c r="E142" s="157" t="s">
        <v>184</v>
      </c>
      <c r="F142" s="235" t="s">
        <v>185</v>
      </c>
      <c r="G142" s="235"/>
      <c r="H142" s="235"/>
      <c r="I142" s="235"/>
      <c r="J142" s="158" t="s">
        <v>152</v>
      </c>
      <c r="K142" s="159">
        <v>2.5</v>
      </c>
      <c r="L142" s="233">
        <v>0</v>
      </c>
      <c r="M142" s="233"/>
      <c r="N142" s="236">
        <f t="shared" si="5"/>
        <v>0</v>
      </c>
      <c r="O142" s="236"/>
      <c r="P142" s="236"/>
      <c r="Q142" s="236"/>
      <c r="R142" s="130"/>
      <c r="T142" s="160" t="s">
        <v>5</v>
      </c>
      <c r="U142" s="43" t="s">
        <v>40</v>
      </c>
      <c r="V142" s="35"/>
      <c r="W142" s="161">
        <f t="shared" si="6"/>
        <v>0</v>
      </c>
      <c r="X142" s="161">
        <v>0</v>
      </c>
      <c r="Y142" s="161">
        <f t="shared" si="7"/>
        <v>0</v>
      </c>
      <c r="Z142" s="161">
        <v>6.3E-2</v>
      </c>
      <c r="AA142" s="162">
        <f t="shared" si="8"/>
        <v>0.1575</v>
      </c>
      <c r="AR142" s="17" t="s">
        <v>153</v>
      </c>
      <c r="AT142" s="17" t="s">
        <v>149</v>
      </c>
      <c r="AU142" s="17" t="s">
        <v>99</v>
      </c>
      <c r="AY142" s="17" t="s">
        <v>147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7" t="s">
        <v>83</v>
      </c>
      <c r="BK142" s="101">
        <f t="shared" si="14"/>
        <v>0</v>
      </c>
      <c r="BL142" s="17" t="s">
        <v>153</v>
      </c>
      <c r="BM142" s="17" t="s">
        <v>186</v>
      </c>
    </row>
    <row r="143" spans="2:65" s="1" customFormat="1" ht="20.45" customHeight="1">
      <c r="B143" s="127"/>
      <c r="C143" s="156" t="s">
        <v>187</v>
      </c>
      <c r="D143" s="156" t="s">
        <v>149</v>
      </c>
      <c r="E143" s="157" t="s">
        <v>188</v>
      </c>
      <c r="F143" s="235" t="s">
        <v>189</v>
      </c>
      <c r="G143" s="235"/>
      <c r="H143" s="235"/>
      <c r="I143" s="235"/>
      <c r="J143" s="158" t="s">
        <v>152</v>
      </c>
      <c r="K143" s="159">
        <v>19.71</v>
      </c>
      <c r="L143" s="233">
        <v>0</v>
      </c>
      <c r="M143" s="233"/>
      <c r="N143" s="236">
        <f t="shared" si="5"/>
        <v>0</v>
      </c>
      <c r="O143" s="236"/>
      <c r="P143" s="236"/>
      <c r="Q143" s="236"/>
      <c r="R143" s="130"/>
      <c r="T143" s="160" t="s">
        <v>5</v>
      </c>
      <c r="U143" s="43" t="s">
        <v>40</v>
      </c>
      <c r="V143" s="35"/>
      <c r="W143" s="161">
        <f t="shared" si="6"/>
        <v>0</v>
      </c>
      <c r="X143" s="161">
        <v>0</v>
      </c>
      <c r="Y143" s="161">
        <f t="shared" si="7"/>
        <v>0</v>
      </c>
      <c r="Z143" s="161">
        <v>0</v>
      </c>
      <c r="AA143" s="162">
        <f t="shared" si="8"/>
        <v>0</v>
      </c>
      <c r="AR143" s="17" t="s">
        <v>153</v>
      </c>
      <c r="AT143" s="17" t="s">
        <v>149</v>
      </c>
      <c r="AU143" s="17" t="s">
        <v>99</v>
      </c>
      <c r="AY143" s="17" t="s">
        <v>147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7" t="s">
        <v>83</v>
      </c>
      <c r="BK143" s="101">
        <f t="shared" si="14"/>
        <v>0</v>
      </c>
      <c r="BL143" s="17" t="s">
        <v>153</v>
      </c>
      <c r="BM143" s="17" t="s">
        <v>190</v>
      </c>
    </row>
    <row r="144" spans="2:65" s="9" customFormat="1" ht="29.85" customHeight="1">
      <c r="B144" s="145"/>
      <c r="C144" s="146"/>
      <c r="D144" s="155" t="s">
        <v>112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219">
        <f>BK144</f>
        <v>0</v>
      </c>
      <c r="O144" s="220"/>
      <c r="P144" s="220"/>
      <c r="Q144" s="220"/>
      <c r="R144" s="148"/>
      <c r="T144" s="149"/>
      <c r="U144" s="146"/>
      <c r="V144" s="146"/>
      <c r="W144" s="150">
        <f>SUM(W145:W150)</f>
        <v>0</v>
      </c>
      <c r="X144" s="146"/>
      <c r="Y144" s="150">
        <f>SUM(Y145:Y150)</f>
        <v>0</v>
      </c>
      <c r="Z144" s="146"/>
      <c r="AA144" s="151">
        <f>SUM(AA145:AA150)</f>
        <v>0</v>
      </c>
      <c r="AR144" s="152" t="s">
        <v>83</v>
      </c>
      <c r="AT144" s="153" t="s">
        <v>74</v>
      </c>
      <c r="AU144" s="153" t="s">
        <v>83</v>
      </c>
      <c r="AY144" s="152" t="s">
        <v>147</v>
      </c>
      <c r="BK144" s="154">
        <f>SUM(BK145:BK150)</f>
        <v>0</v>
      </c>
    </row>
    <row r="145" spans="2:65" s="1" customFormat="1" ht="30.6" customHeight="1">
      <c r="B145" s="127"/>
      <c r="C145" s="156" t="s">
        <v>191</v>
      </c>
      <c r="D145" s="156" t="s">
        <v>149</v>
      </c>
      <c r="E145" s="157" t="s">
        <v>192</v>
      </c>
      <c r="F145" s="235" t="s">
        <v>193</v>
      </c>
      <c r="G145" s="235"/>
      <c r="H145" s="235"/>
      <c r="I145" s="235"/>
      <c r="J145" s="158" t="s">
        <v>194</v>
      </c>
      <c r="K145" s="159">
        <v>1.6180000000000001</v>
      </c>
      <c r="L145" s="233">
        <v>0</v>
      </c>
      <c r="M145" s="233"/>
      <c r="N145" s="236">
        <f t="shared" ref="N145:N150" si="15">ROUND(L145*K145,2)</f>
        <v>0</v>
      </c>
      <c r="O145" s="236"/>
      <c r="P145" s="236"/>
      <c r="Q145" s="236"/>
      <c r="R145" s="130"/>
      <c r="T145" s="160" t="s">
        <v>5</v>
      </c>
      <c r="U145" s="43" t="s">
        <v>40</v>
      </c>
      <c r="V145" s="35"/>
      <c r="W145" s="161">
        <f t="shared" ref="W145:W150" si="16">V145*K145</f>
        <v>0</v>
      </c>
      <c r="X145" s="161">
        <v>0</v>
      </c>
      <c r="Y145" s="161">
        <f t="shared" ref="Y145:Y150" si="17">X145*K145</f>
        <v>0</v>
      </c>
      <c r="Z145" s="161">
        <v>0</v>
      </c>
      <c r="AA145" s="162">
        <f t="shared" ref="AA145:AA150" si="18">Z145*K145</f>
        <v>0</v>
      </c>
      <c r="AR145" s="17" t="s">
        <v>153</v>
      </c>
      <c r="AT145" s="17" t="s">
        <v>149</v>
      </c>
      <c r="AU145" s="17" t="s">
        <v>99</v>
      </c>
      <c r="AY145" s="17" t="s">
        <v>147</v>
      </c>
      <c r="BE145" s="101">
        <f t="shared" ref="BE145:BE150" si="19">IF(U145="základní",N145,0)</f>
        <v>0</v>
      </c>
      <c r="BF145" s="101">
        <f t="shared" ref="BF145:BF150" si="20">IF(U145="snížená",N145,0)</f>
        <v>0</v>
      </c>
      <c r="BG145" s="101">
        <f t="shared" ref="BG145:BG150" si="21">IF(U145="zákl. přenesená",N145,0)</f>
        <v>0</v>
      </c>
      <c r="BH145" s="101">
        <f t="shared" ref="BH145:BH150" si="22">IF(U145="sníž. přenesená",N145,0)</f>
        <v>0</v>
      </c>
      <c r="BI145" s="101">
        <f t="shared" ref="BI145:BI150" si="23">IF(U145="nulová",N145,0)</f>
        <v>0</v>
      </c>
      <c r="BJ145" s="17" t="s">
        <v>83</v>
      </c>
      <c r="BK145" s="101">
        <f t="shared" ref="BK145:BK150" si="24">ROUND(L145*K145,2)</f>
        <v>0</v>
      </c>
      <c r="BL145" s="17" t="s">
        <v>153</v>
      </c>
      <c r="BM145" s="17" t="s">
        <v>195</v>
      </c>
    </row>
    <row r="146" spans="2:65" s="1" customFormat="1" ht="14.45" customHeight="1">
      <c r="B146" s="127"/>
      <c r="C146" s="156" t="s">
        <v>196</v>
      </c>
      <c r="D146" s="156" t="s">
        <v>149</v>
      </c>
      <c r="E146" s="157" t="s">
        <v>197</v>
      </c>
      <c r="F146" s="235" t="s">
        <v>198</v>
      </c>
      <c r="G146" s="235"/>
      <c r="H146" s="235"/>
      <c r="I146" s="235"/>
      <c r="J146" s="158" t="s">
        <v>194</v>
      </c>
      <c r="K146" s="159">
        <v>1.6180000000000001</v>
      </c>
      <c r="L146" s="233">
        <v>0</v>
      </c>
      <c r="M146" s="233"/>
      <c r="N146" s="236">
        <f t="shared" si="15"/>
        <v>0</v>
      </c>
      <c r="O146" s="236"/>
      <c r="P146" s="236"/>
      <c r="Q146" s="236"/>
      <c r="R146" s="130"/>
      <c r="T146" s="160" t="s">
        <v>5</v>
      </c>
      <c r="U146" s="43" t="s">
        <v>40</v>
      </c>
      <c r="V146" s="35"/>
      <c r="W146" s="161">
        <f t="shared" si="16"/>
        <v>0</v>
      </c>
      <c r="X146" s="161">
        <v>0</v>
      </c>
      <c r="Y146" s="161">
        <f t="shared" si="17"/>
        <v>0</v>
      </c>
      <c r="Z146" s="161">
        <v>0</v>
      </c>
      <c r="AA146" s="162">
        <f t="shared" si="18"/>
        <v>0</v>
      </c>
      <c r="AR146" s="17" t="s">
        <v>153</v>
      </c>
      <c r="AT146" s="17" t="s">
        <v>149</v>
      </c>
      <c r="AU146" s="17" t="s">
        <v>99</v>
      </c>
      <c r="AY146" s="17" t="s">
        <v>147</v>
      </c>
      <c r="BE146" s="101">
        <f t="shared" si="19"/>
        <v>0</v>
      </c>
      <c r="BF146" s="101">
        <f t="shared" si="20"/>
        <v>0</v>
      </c>
      <c r="BG146" s="101">
        <f t="shared" si="21"/>
        <v>0</v>
      </c>
      <c r="BH146" s="101">
        <f t="shared" si="22"/>
        <v>0</v>
      </c>
      <c r="BI146" s="101">
        <f t="shared" si="23"/>
        <v>0</v>
      </c>
      <c r="BJ146" s="17" t="s">
        <v>83</v>
      </c>
      <c r="BK146" s="101">
        <f t="shared" si="24"/>
        <v>0</v>
      </c>
      <c r="BL146" s="17" t="s">
        <v>153</v>
      </c>
      <c r="BM146" s="17" t="s">
        <v>199</v>
      </c>
    </row>
    <row r="147" spans="2:65" s="1" customFormat="1" ht="30.6" customHeight="1">
      <c r="B147" s="127"/>
      <c r="C147" s="156" t="s">
        <v>200</v>
      </c>
      <c r="D147" s="156" t="s">
        <v>149</v>
      </c>
      <c r="E147" s="157" t="s">
        <v>201</v>
      </c>
      <c r="F147" s="235" t="s">
        <v>202</v>
      </c>
      <c r="G147" s="235"/>
      <c r="H147" s="235"/>
      <c r="I147" s="235"/>
      <c r="J147" s="158" t="s">
        <v>194</v>
      </c>
      <c r="K147" s="159">
        <v>1.6180000000000001</v>
      </c>
      <c r="L147" s="233">
        <v>0</v>
      </c>
      <c r="M147" s="233"/>
      <c r="N147" s="236">
        <f t="shared" si="15"/>
        <v>0</v>
      </c>
      <c r="O147" s="236"/>
      <c r="P147" s="236"/>
      <c r="Q147" s="236"/>
      <c r="R147" s="130"/>
      <c r="T147" s="160" t="s">
        <v>5</v>
      </c>
      <c r="U147" s="43" t="s">
        <v>40</v>
      </c>
      <c r="V147" s="35"/>
      <c r="W147" s="161">
        <f t="shared" si="16"/>
        <v>0</v>
      </c>
      <c r="X147" s="161">
        <v>0</v>
      </c>
      <c r="Y147" s="161">
        <f t="shared" si="17"/>
        <v>0</v>
      </c>
      <c r="Z147" s="161">
        <v>0</v>
      </c>
      <c r="AA147" s="162">
        <f t="shared" si="18"/>
        <v>0</v>
      </c>
      <c r="AR147" s="17" t="s">
        <v>153</v>
      </c>
      <c r="AT147" s="17" t="s">
        <v>149</v>
      </c>
      <c r="AU147" s="17" t="s">
        <v>99</v>
      </c>
      <c r="AY147" s="17" t="s">
        <v>147</v>
      </c>
      <c r="BE147" s="101">
        <f t="shared" si="19"/>
        <v>0</v>
      </c>
      <c r="BF147" s="101">
        <f t="shared" si="20"/>
        <v>0</v>
      </c>
      <c r="BG147" s="101">
        <f t="shared" si="21"/>
        <v>0</v>
      </c>
      <c r="BH147" s="101">
        <f t="shared" si="22"/>
        <v>0</v>
      </c>
      <c r="BI147" s="101">
        <f t="shared" si="23"/>
        <v>0</v>
      </c>
      <c r="BJ147" s="17" t="s">
        <v>83</v>
      </c>
      <c r="BK147" s="101">
        <f t="shared" si="24"/>
        <v>0</v>
      </c>
      <c r="BL147" s="17" t="s">
        <v>153</v>
      </c>
      <c r="BM147" s="17" t="s">
        <v>203</v>
      </c>
    </row>
    <row r="148" spans="2:65" s="1" customFormat="1" ht="30.6" customHeight="1">
      <c r="B148" s="127"/>
      <c r="C148" s="156" t="s">
        <v>204</v>
      </c>
      <c r="D148" s="156" t="s">
        <v>149</v>
      </c>
      <c r="E148" s="157" t="s">
        <v>205</v>
      </c>
      <c r="F148" s="235" t="s">
        <v>206</v>
      </c>
      <c r="G148" s="235"/>
      <c r="H148" s="235"/>
      <c r="I148" s="235"/>
      <c r="J148" s="158" t="s">
        <v>194</v>
      </c>
      <c r="K148" s="159">
        <v>1.6180000000000001</v>
      </c>
      <c r="L148" s="233">
        <v>0</v>
      </c>
      <c r="M148" s="233"/>
      <c r="N148" s="236">
        <f t="shared" si="15"/>
        <v>0</v>
      </c>
      <c r="O148" s="236"/>
      <c r="P148" s="236"/>
      <c r="Q148" s="236"/>
      <c r="R148" s="130"/>
      <c r="T148" s="160" t="s">
        <v>5</v>
      </c>
      <c r="U148" s="43" t="s">
        <v>40</v>
      </c>
      <c r="V148" s="35"/>
      <c r="W148" s="161">
        <f t="shared" si="16"/>
        <v>0</v>
      </c>
      <c r="X148" s="161">
        <v>0</v>
      </c>
      <c r="Y148" s="161">
        <f t="shared" si="17"/>
        <v>0</v>
      </c>
      <c r="Z148" s="161">
        <v>0</v>
      </c>
      <c r="AA148" s="162">
        <f t="shared" si="18"/>
        <v>0</v>
      </c>
      <c r="AR148" s="17" t="s">
        <v>153</v>
      </c>
      <c r="AT148" s="17" t="s">
        <v>149</v>
      </c>
      <c r="AU148" s="17" t="s">
        <v>99</v>
      </c>
      <c r="AY148" s="17" t="s">
        <v>147</v>
      </c>
      <c r="BE148" s="101">
        <f t="shared" si="19"/>
        <v>0</v>
      </c>
      <c r="BF148" s="101">
        <f t="shared" si="20"/>
        <v>0</v>
      </c>
      <c r="BG148" s="101">
        <f t="shared" si="21"/>
        <v>0</v>
      </c>
      <c r="BH148" s="101">
        <f t="shared" si="22"/>
        <v>0</v>
      </c>
      <c r="BI148" s="101">
        <f t="shared" si="23"/>
        <v>0</v>
      </c>
      <c r="BJ148" s="17" t="s">
        <v>83</v>
      </c>
      <c r="BK148" s="101">
        <f t="shared" si="24"/>
        <v>0</v>
      </c>
      <c r="BL148" s="17" t="s">
        <v>153</v>
      </c>
      <c r="BM148" s="17" t="s">
        <v>207</v>
      </c>
    </row>
    <row r="149" spans="2:65" s="1" customFormat="1" ht="20.45" customHeight="1">
      <c r="B149" s="127"/>
      <c r="C149" s="156" t="s">
        <v>208</v>
      </c>
      <c r="D149" s="156" t="s">
        <v>149</v>
      </c>
      <c r="E149" s="157" t="s">
        <v>209</v>
      </c>
      <c r="F149" s="235" t="s">
        <v>210</v>
      </c>
      <c r="G149" s="235"/>
      <c r="H149" s="235"/>
      <c r="I149" s="235"/>
      <c r="J149" s="158" t="s">
        <v>194</v>
      </c>
      <c r="K149" s="159">
        <v>1.6180000000000001</v>
      </c>
      <c r="L149" s="233">
        <v>0</v>
      </c>
      <c r="M149" s="233"/>
      <c r="N149" s="236">
        <f t="shared" si="15"/>
        <v>0</v>
      </c>
      <c r="O149" s="236"/>
      <c r="P149" s="236"/>
      <c r="Q149" s="236"/>
      <c r="R149" s="130"/>
      <c r="T149" s="160" t="s">
        <v>5</v>
      </c>
      <c r="U149" s="43" t="s">
        <v>40</v>
      </c>
      <c r="V149" s="35"/>
      <c r="W149" s="161">
        <f t="shared" si="16"/>
        <v>0</v>
      </c>
      <c r="X149" s="161">
        <v>0</v>
      </c>
      <c r="Y149" s="161">
        <f t="shared" si="17"/>
        <v>0</v>
      </c>
      <c r="Z149" s="161">
        <v>0</v>
      </c>
      <c r="AA149" s="162">
        <f t="shared" si="18"/>
        <v>0</v>
      </c>
      <c r="AR149" s="17" t="s">
        <v>153</v>
      </c>
      <c r="AT149" s="17" t="s">
        <v>149</v>
      </c>
      <c r="AU149" s="17" t="s">
        <v>99</v>
      </c>
      <c r="AY149" s="17" t="s">
        <v>147</v>
      </c>
      <c r="BE149" s="101">
        <f t="shared" si="19"/>
        <v>0</v>
      </c>
      <c r="BF149" s="101">
        <f t="shared" si="20"/>
        <v>0</v>
      </c>
      <c r="BG149" s="101">
        <f t="shared" si="21"/>
        <v>0</v>
      </c>
      <c r="BH149" s="101">
        <f t="shared" si="22"/>
        <v>0</v>
      </c>
      <c r="BI149" s="101">
        <f t="shared" si="23"/>
        <v>0</v>
      </c>
      <c r="BJ149" s="17" t="s">
        <v>83</v>
      </c>
      <c r="BK149" s="101">
        <f t="shared" si="24"/>
        <v>0</v>
      </c>
      <c r="BL149" s="17" t="s">
        <v>153</v>
      </c>
      <c r="BM149" s="17" t="s">
        <v>211</v>
      </c>
    </row>
    <row r="150" spans="2:65" s="1" customFormat="1" ht="20.45" customHeight="1">
      <c r="B150" s="127"/>
      <c r="C150" s="156" t="s">
        <v>212</v>
      </c>
      <c r="D150" s="156" t="s">
        <v>149</v>
      </c>
      <c r="E150" s="157" t="s">
        <v>213</v>
      </c>
      <c r="F150" s="235" t="s">
        <v>214</v>
      </c>
      <c r="G150" s="235"/>
      <c r="H150" s="235"/>
      <c r="I150" s="235"/>
      <c r="J150" s="158" t="s">
        <v>194</v>
      </c>
      <c r="K150" s="159">
        <v>1.6180000000000001</v>
      </c>
      <c r="L150" s="233">
        <v>0</v>
      </c>
      <c r="M150" s="233"/>
      <c r="N150" s="236">
        <f t="shared" si="15"/>
        <v>0</v>
      </c>
      <c r="O150" s="236"/>
      <c r="P150" s="236"/>
      <c r="Q150" s="236"/>
      <c r="R150" s="130"/>
      <c r="T150" s="160" t="s">
        <v>5</v>
      </c>
      <c r="U150" s="43" t="s">
        <v>40</v>
      </c>
      <c r="V150" s="35"/>
      <c r="W150" s="161">
        <f t="shared" si="16"/>
        <v>0</v>
      </c>
      <c r="X150" s="161">
        <v>0</v>
      </c>
      <c r="Y150" s="161">
        <f t="shared" si="17"/>
        <v>0</v>
      </c>
      <c r="Z150" s="161">
        <v>0</v>
      </c>
      <c r="AA150" s="162">
        <f t="shared" si="18"/>
        <v>0</v>
      </c>
      <c r="AR150" s="17" t="s">
        <v>153</v>
      </c>
      <c r="AT150" s="17" t="s">
        <v>149</v>
      </c>
      <c r="AU150" s="17" t="s">
        <v>99</v>
      </c>
      <c r="AY150" s="17" t="s">
        <v>147</v>
      </c>
      <c r="BE150" s="101">
        <f t="shared" si="19"/>
        <v>0</v>
      </c>
      <c r="BF150" s="101">
        <f t="shared" si="20"/>
        <v>0</v>
      </c>
      <c r="BG150" s="101">
        <f t="shared" si="21"/>
        <v>0</v>
      </c>
      <c r="BH150" s="101">
        <f t="shared" si="22"/>
        <v>0</v>
      </c>
      <c r="BI150" s="101">
        <f t="shared" si="23"/>
        <v>0</v>
      </c>
      <c r="BJ150" s="17" t="s">
        <v>83</v>
      </c>
      <c r="BK150" s="101">
        <f t="shared" si="24"/>
        <v>0</v>
      </c>
      <c r="BL150" s="17" t="s">
        <v>153</v>
      </c>
      <c r="BM150" s="17" t="s">
        <v>215</v>
      </c>
    </row>
    <row r="151" spans="2:65" s="9" customFormat="1" ht="29.85" customHeight="1">
      <c r="B151" s="145"/>
      <c r="C151" s="146"/>
      <c r="D151" s="155" t="s">
        <v>113</v>
      </c>
      <c r="E151" s="155"/>
      <c r="F151" s="155"/>
      <c r="G151" s="155"/>
      <c r="H151" s="155"/>
      <c r="I151" s="155"/>
      <c r="J151" s="155"/>
      <c r="K151" s="155"/>
      <c r="L151" s="155"/>
      <c r="M151" s="155"/>
      <c r="N151" s="219">
        <f>BK151</f>
        <v>0</v>
      </c>
      <c r="O151" s="220"/>
      <c r="P151" s="220"/>
      <c r="Q151" s="220"/>
      <c r="R151" s="148"/>
      <c r="T151" s="149"/>
      <c r="U151" s="146"/>
      <c r="V151" s="146"/>
      <c r="W151" s="150">
        <f>SUM(W152:W154)</f>
        <v>0</v>
      </c>
      <c r="X151" s="146"/>
      <c r="Y151" s="150">
        <f>SUM(Y152:Y154)</f>
        <v>0</v>
      </c>
      <c r="Z151" s="146"/>
      <c r="AA151" s="151">
        <f>SUM(AA152:AA154)</f>
        <v>0</v>
      </c>
      <c r="AR151" s="152" t="s">
        <v>83</v>
      </c>
      <c r="AT151" s="153" t="s">
        <v>74</v>
      </c>
      <c r="AU151" s="153" t="s">
        <v>83</v>
      </c>
      <c r="AY151" s="152" t="s">
        <v>147</v>
      </c>
      <c r="BK151" s="154">
        <f>SUM(BK152:BK154)</f>
        <v>0</v>
      </c>
    </row>
    <row r="152" spans="2:65" s="1" customFormat="1" ht="20.45" customHeight="1">
      <c r="B152" s="127"/>
      <c r="C152" s="156" t="s">
        <v>216</v>
      </c>
      <c r="D152" s="156" t="s">
        <v>149</v>
      </c>
      <c r="E152" s="157" t="s">
        <v>217</v>
      </c>
      <c r="F152" s="235" t="s">
        <v>218</v>
      </c>
      <c r="G152" s="235"/>
      <c r="H152" s="235"/>
      <c r="I152" s="235"/>
      <c r="J152" s="158" t="s">
        <v>194</v>
      </c>
      <c r="K152" s="159">
        <v>1.325</v>
      </c>
      <c r="L152" s="233">
        <v>0</v>
      </c>
      <c r="M152" s="233"/>
      <c r="N152" s="236">
        <f>ROUND(L152*K152,2)</f>
        <v>0</v>
      </c>
      <c r="O152" s="236"/>
      <c r="P152" s="236"/>
      <c r="Q152" s="236"/>
      <c r="R152" s="130"/>
      <c r="T152" s="160" t="s">
        <v>5</v>
      </c>
      <c r="U152" s="43" t="s">
        <v>40</v>
      </c>
      <c r="V152" s="35"/>
      <c r="W152" s="161">
        <f>V152*K152</f>
        <v>0</v>
      </c>
      <c r="X152" s="161">
        <v>0</v>
      </c>
      <c r="Y152" s="161">
        <f>X152*K152</f>
        <v>0</v>
      </c>
      <c r="Z152" s="161">
        <v>0</v>
      </c>
      <c r="AA152" s="162">
        <f>Z152*K152</f>
        <v>0</v>
      </c>
      <c r="AR152" s="17" t="s">
        <v>153</v>
      </c>
      <c r="AT152" s="17" t="s">
        <v>149</v>
      </c>
      <c r="AU152" s="17" t="s">
        <v>99</v>
      </c>
      <c r="AY152" s="17" t="s">
        <v>147</v>
      </c>
      <c r="BE152" s="101">
        <f>IF(U152="základní",N152,0)</f>
        <v>0</v>
      </c>
      <c r="BF152" s="101">
        <f>IF(U152="snížená",N152,0)</f>
        <v>0</v>
      </c>
      <c r="BG152" s="101">
        <f>IF(U152="zákl. přenesená",N152,0)</f>
        <v>0</v>
      </c>
      <c r="BH152" s="101">
        <f>IF(U152="sníž. přenesená",N152,0)</f>
        <v>0</v>
      </c>
      <c r="BI152" s="101">
        <f>IF(U152="nulová",N152,0)</f>
        <v>0</v>
      </c>
      <c r="BJ152" s="17" t="s">
        <v>83</v>
      </c>
      <c r="BK152" s="101">
        <f>ROUND(L152*K152,2)</f>
        <v>0</v>
      </c>
      <c r="BL152" s="17" t="s">
        <v>153</v>
      </c>
      <c r="BM152" s="17" t="s">
        <v>219</v>
      </c>
    </row>
    <row r="153" spans="2:65" s="1" customFormat="1" ht="20.45" customHeight="1">
      <c r="B153" s="127"/>
      <c r="C153" s="156" t="s">
        <v>220</v>
      </c>
      <c r="D153" s="156" t="s">
        <v>149</v>
      </c>
      <c r="E153" s="157" t="s">
        <v>221</v>
      </c>
      <c r="F153" s="235" t="s">
        <v>222</v>
      </c>
      <c r="G153" s="235"/>
      <c r="H153" s="235"/>
      <c r="I153" s="235"/>
      <c r="J153" s="158" t="s">
        <v>194</v>
      </c>
      <c r="K153" s="159">
        <v>1.325</v>
      </c>
      <c r="L153" s="233">
        <v>0</v>
      </c>
      <c r="M153" s="233"/>
      <c r="N153" s="236">
        <f>ROUND(L153*K153,2)</f>
        <v>0</v>
      </c>
      <c r="O153" s="236"/>
      <c r="P153" s="236"/>
      <c r="Q153" s="236"/>
      <c r="R153" s="130"/>
      <c r="T153" s="160" t="s">
        <v>5</v>
      </c>
      <c r="U153" s="43" t="s">
        <v>40</v>
      </c>
      <c r="V153" s="35"/>
      <c r="W153" s="161">
        <f>V153*K153</f>
        <v>0</v>
      </c>
      <c r="X153" s="161">
        <v>0</v>
      </c>
      <c r="Y153" s="161">
        <f>X153*K153</f>
        <v>0</v>
      </c>
      <c r="Z153" s="161">
        <v>0</v>
      </c>
      <c r="AA153" s="162">
        <f>Z153*K153</f>
        <v>0</v>
      </c>
      <c r="AR153" s="17" t="s">
        <v>153</v>
      </c>
      <c r="AT153" s="17" t="s">
        <v>149</v>
      </c>
      <c r="AU153" s="17" t="s">
        <v>99</v>
      </c>
      <c r="AY153" s="17" t="s">
        <v>147</v>
      </c>
      <c r="BE153" s="101">
        <f>IF(U153="základní",N153,0)</f>
        <v>0</v>
      </c>
      <c r="BF153" s="101">
        <f>IF(U153="snížená",N153,0)</f>
        <v>0</v>
      </c>
      <c r="BG153" s="101">
        <f>IF(U153="zákl. přenesená",N153,0)</f>
        <v>0</v>
      </c>
      <c r="BH153" s="101">
        <f>IF(U153="sníž. přenesená",N153,0)</f>
        <v>0</v>
      </c>
      <c r="BI153" s="101">
        <f>IF(U153="nulová",N153,0)</f>
        <v>0</v>
      </c>
      <c r="BJ153" s="17" t="s">
        <v>83</v>
      </c>
      <c r="BK153" s="101">
        <f>ROUND(L153*K153,2)</f>
        <v>0</v>
      </c>
      <c r="BL153" s="17" t="s">
        <v>153</v>
      </c>
      <c r="BM153" s="17" t="s">
        <v>223</v>
      </c>
    </row>
    <row r="154" spans="2:65" s="1" customFormat="1" ht="20.45" customHeight="1">
      <c r="B154" s="127"/>
      <c r="C154" s="156" t="s">
        <v>224</v>
      </c>
      <c r="D154" s="156" t="s">
        <v>149</v>
      </c>
      <c r="E154" s="157" t="s">
        <v>225</v>
      </c>
      <c r="F154" s="235" t="s">
        <v>226</v>
      </c>
      <c r="G154" s="235"/>
      <c r="H154" s="235"/>
      <c r="I154" s="235"/>
      <c r="J154" s="158" t="s">
        <v>194</v>
      </c>
      <c r="K154" s="159">
        <v>1.325</v>
      </c>
      <c r="L154" s="233">
        <v>0</v>
      </c>
      <c r="M154" s="233"/>
      <c r="N154" s="236">
        <f>ROUND(L154*K154,2)</f>
        <v>0</v>
      </c>
      <c r="O154" s="236"/>
      <c r="P154" s="236"/>
      <c r="Q154" s="236"/>
      <c r="R154" s="130"/>
      <c r="T154" s="160" t="s">
        <v>5</v>
      </c>
      <c r="U154" s="43" t="s">
        <v>40</v>
      </c>
      <c r="V154" s="35"/>
      <c r="W154" s="161">
        <f>V154*K154</f>
        <v>0</v>
      </c>
      <c r="X154" s="161">
        <v>0</v>
      </c>
      <c r="Y154" s="161">
        <f>X154*K154</f>
        <v>0</v>
      </c>
      <c r="Z154" s="161">
        <v>0</v>
      </c>
      <c r="AA154" s="162">
        <f>Z154*K154</f>
        <v>0</v>
      </c>
      <c r="AR154" s="17" t="s">
        <v>153</v>
      </c>
      <c r="AT154" s="17" t="s">
        <v>149</v>
      </c>
      <c r="AU154" s="17" t="s">
        <v>99</v>
      </c>
      <c r="AY154" s="17" t="s">
        <v>147</v>
      </c>
      <c r="BE154" s="101">
        <f>IF(U154="základní",N154,0)</f>
        <v>0</v>
      </c>
      <c r="BF154" s="101">
        <f>IF(U154="snížená",N154,0)</f>
        <v>0</v>
      </c>
      <c r="BG154" s="101">
        <f>IF(U154="zákl. přenesená",N154,0)</f>
        <v>0</v>
      </c>
      <c r="BH154" s="101">
        <f>IF(U154="sníž. přenesená",N154,0)</f>
        <v>0</v>
      </c>
      <c r="BI154" s="101">
        <f>IF(U154="nulová",N154,0)</f>
        <v>0</v>
      </c>
      <c r="BJ154" s="17" t="s">
        <v>83</v>
      </c>
      <c r="BK154" s="101">
        <f>ROUND(L154*K154,2)</f>
        <v>0</v>
      </c>
      <c r="BL154" s="17" t="s">
        <v>153</v>
      </c>
      <c r="BM154" s="17" t="s">
        <v>227</v>
      </c>
    </row>
    <row r="155" spans="2:65" s="9" customFormat="1" ht="37.35" customHeight="1">
      <c r="B155" s="145"/>
      <c r="C155" s="146"/>
      <c r="D155" s="147" t="s">
        <v>114</v>
      </c>
      <c r="E155" s="147"/>
      <c r="F155" s="147"/>
      <c r="G155" s="147"/>
      <c r="H155" s="147"/>
      <c r="I155" s="147"/>
      <c r="J155" s="147"/>
      <c r="K155" s="147"/>
      <c r="L155" s="147"/>
      <c r="M155" s="147"/>
      <c r="N155" s="221">
        <f>BK155</f>
        <v>0</v>
      </c>
      <c r="O155" s="222"/>
      <c r="P155" s="222"/>
      <c r="Q155" s="222"/>
      <c r="R155" s="148"/>
      <c r="T155" s="149"/>
      <c r="U155" s="146"/>
      <c r="V155" s="146"/>
      <c r="W155" s="150">
        <f>W156+W159+W165+W172+W180+W183</f>
        <v>0</v>
      </c>
      <c r="X155" s="146"/>
      <c r="Y155" s="150">
        <f>Y156+Y159+Y165+Y172+Y180+Y183</f>
        <v>0.47042625000000005</v>
      </c>
      <c r="Z155" s="146"/>
      <c r="AA155" s="151">
        <f>AA156+AA159+AA165+AA172+AA180+AA183</f>
        <v>1.7729999999999999E-2</v>
      </c>
      <c r="AR155" s="152" t="s">
        <v>99</v>
      </c>
      <c r="AT155" s="153" t="s">
        <v>74</v>
      </c>
      <c r="AU155" s="153" t="s">
        <v>75</v>
      </c>
      <c r="AY155" s="152" t="s">
        <v>147</v>
      </c>
      <c r="BK155" s="154">
        <f>BK156+BK159+BK165+BK172+BK180+BK183</f>
        <v>0</v>
      </c>
    </row>
    <row r="156" spans="2:65" s="9" customFormat="1" ht="19.899999999999999" customHeight="1">
      <c r="B156" s="145"/>
      <c r="C156" s="146"/>
      <c r="D156" s="155" t="s">
        <v>115</v>
      </c>
      <c r="E156" s="155"/>
      <c r="F156" s="155"/>
      <c r="G156" s="155"/>
      <c r="H156" s="155"/>
      <c r="I156" s="155"/>
      <c r="J156" s="155"/>
      <c r="K156" s="155"/>
      <c r="L156" s="155"/>
      <c r="M156" s="155"/>
      <c r="N156" s="223">
        <f>BK156</f>
        <v>0</v>
      </c>
      <c r="O156" s="224"/>
      <c r="P156" s="224"/>
      <c r="Q156" s="224"/>
      <c r="R156" s="148"/>
      <c r="T156" s="149"/>
      <c r="U156" s="146"/>
      <c r="V156" s="146"/>
      <c r="W156" s="150">
        <f>SUM(W157:W158)</f>
        <v>0</v>
      </c>
      <c r="X156" s="146"/>
      <c r="Y156" s="150">
        <f>SUM(Y157:Y158)</f>
        <v>0</v>
      </c>
      <c r="Z156" s="146"/>
      <c r="AA156" s="151">
        <f>SUM(AA157:AA158)</f>
        <v>1.7729999999999999E-2</v>
      </c>
      <c r="AR156" s="152" t="s">
        <v>99</v>
      </c>
      <c r="AT156" s="153" t="s">
        <v>74</v>
      </c>
      <c r="AU156" s="153" t="s">
        <v>83</v>
      </c>
      <c r="AY156" s="152" t="s">
        <v>147</v>
      </c>
      <c r="BK156" s="154">
        <f>SUM(BK157:BK158)</f>
        <v>0</v>
      </c>
    </row>
    <row r="157" spans="2:65" s="1" customFormat="1" ht="14.45" customHeight="1">
      <c r="B157" s="127"/>
      <c r="C157" s="156" t="s">
        <v>228</v>
      </c>
      <c r="D157" s="156" t="s">
        <v>149</v>
      </c>
      <c r="E157" s="157" t="s">
        <v>229</v>
      </c>
      <c r="F157" s="235" t="s">
        <v>230</v>
      </c>
      <c r="G157" s="235"/>
      <c r="H157" s="235"/>
      <c r="I157" s="235"/>
      <c r="J157" s="158" t="s">
        <v>231</v>
      </c>
      <c r="K157" s="159">
        <v>4.5</v>
      </c>
      <c r="L157" s="233">
        <v>0</v>
      </c>
      <c r="M157" s="233"/>
      <c r="N157" s="236">
        <f>ROUND(L157*K157,2)</f>
        <v>0</v>
      </c>
      <c r="O157" s="236"/>
      <c r="P157" s="236"/>
      <c r="Q157" s="236"/>
      <c r="R157" s="130"/>
      <c r="T157" s="160" t="s">
        <v>5</v>
      </c>
      <c r="U157" s="43" t="s">
        <v>40</v>
      </c>
      <c r="V157" s="35"/>
      <c r="W157" s="161">
        <f>V157*K157</f>
        <v>0</v>
      </c>
      <c r="X157" s="161">
        <v>0</v>
      </c>
      <c r="Y157" s="161">
        <f>X157*K157</f>
        <v>0</v>
      </c>
      <c r="Z157" s="161">
        <v>3.9399999999999999E-3</v>
      </c>
      <c r="AA157" s="162">
        <f>Z157*K157</f>
        <v>1.7729999999999999E-2</v>
      </c>
      <c r="AR157" s="17" t="s">
        <v>232</v>
      </c>
      <c r="AT157" s="17" t="s">
        <v>149</v>
      </c>
      <c r="AU157" s="17" t="s">
        <v>99</v>
      </c>
      <c r="AY157" s="17" t="s">
        <v>147</v>
      </c>
      <c r="BE157" s="101">
        <f>IF(U157="základní",N157,0)</f>
        <v>0</v>
      </c>
      <c r="BF157" s="101">
        <f>IF(U157="snížená",N157,0)</f>
        <v>0</v>
      </c>
      <c r="BG157" s="101">
        <f>IF(U157="zákl. přenesená",N157,0)</f>
        <v>0</v>
      </c>
      <c r="BH157" s="101">
        <f>IF(U157="sníž. přenesená",N157,0)</f>
        <v>0</v>
      </c>
      <c r="BI157" s="101">
        <f>IF(U157="nulová",N157,0)</f>
        <v>0</v>
      </c>
      <c r="BJ157" s="17" t="s">
        <v>83</v>
      </c>
      <c r="BK157" s="101">
        <f>ROUND(L157*K157,2)</f>
        <v>0</v>
      </c>
      <c r="BL157" s="17" t="s">
        <v>232</v>
      </c>
      <c r="BM157" s="17" t="s">
        <v>233</v>
      </c>
    </row>
    <row r="158" spans="2:65" s="1" customFormat="1" ht="14.45" customHeight="1">
      <c r="B158" s="127"/>
      <c r="C158" s="156" t="s">
        <v>234</v>
      </c>
      <c r="D158" s="156" t="s">
        <v>149</v>
      </c>
      <c r="E158" s="157" t="s">
        <v>235</v>
      </c>
      <c r="F158" s="235" t="s">
        <v>236</v>
      </c>
      <c r="G158" s="235"/>
      <c r="H158" s="235"/>
      <c r="I158" s="235"/>
      <c r="J158" s="158" t="s">
        <v>231</v>
      </c>
      <c r="K158" s="159">
        <v>4.5</v>
      </c>
      <c r="L158" s="233">
        <v>0</v>
      </c>
      <c r="M158" s="233"/>
      <c r="N158" s="236">
        <f>ROUND(L158*K158,2)</f>
        <v>0</v>
      </c>
      <c r="O158" s="236"/>
      <c r="P158" s="236"/>
      <c r="Q158" s="236"/>
      <c r="R158" s="130"/>
      <c r="T158" s="160" t="s">
        <v>5</v>
      </c>
      <c r="U158" s="43" t="s">
        <v>40</v>
      </c>
      <c r="V158" s="35"/>
      <c r="W158" s="161">
        <f>V158*K158</f>
        <v>0</v>
      </c>
      <c r="X158" s="161">
        <v>0</v>
      </c>
      <c r="Y158" s="161">
        <f>X158*K158</f>
        <v>0</v>
      </c>
      <c r="Z158" s="161">
        <v>0</v>
      </c>
      <c r="AA158" s="162">
        <f>Z158*K158</f>
        <v>0</v>
      </c>
      <c r="AR158" s="17" t="s">
        <v>232</v>
      </c>
      <c r="AT158" s="17" t="s">
        <v>149</v>
      </c>
      <c r="AU158" s="17" t="s">
        <v>99</v>
      </c>
      <c r="AY158" s="17" t="s">
        <v>147</v>
      </c>
      <c r="BE158" s="101">
        <f>IF(U158="základní",N158,0)</f>
        <v>0</v>
      </c>
      <c r="BF158" s="101">
        <f>IF(U158="snížená",N158,0)</f>
        <v>0</v>
      </c>
      <c r="BG158" s="101">
        <f>IF(U158="zákl. přenesená",N158,0)</f>
        <v>0</v>
      </c>
      <c r="BH158" s="101">
        <f>IF(U158="sníž. přenesená",N158,0)</f>
        <v>0</v>
      </c>
      <c r="BI158" s="101">
        <f>IF(U158="nulová",N158,0)</f>
        <v>0</v>
      </c>
      <c r="BJ158" s="17" t="s">
        <v>83</v>
      </c>
      <c r="BK158" s="101">
        <f>ROUND(L158*K158,2)</f>
        <v>0</v>
      </c>
      <c r="BL158" s="17" t="s">
        <v>232</v>
      </c>
      <c r="BM158" s="17" t="s">
        <v>237</v>
      </c>
    </row>
    <row r="159" spans="2:65" s="9" customFormat="1" ht="29.85" customHeight="1">
      <c r="B159" s="145"/>
      <c r="C159" s="146"/>
      <c r="D159" s="155" t="s">
        <v>116</v>
      </c>
      <c r="E159" s="155"/>
      <c r="F159" s="155"/>
      <c r="G159" s="155"/>
      <c r="H159" s="155"/>
      <c r="I159" s="155"/>
      <c r="J159" s="155"/>
      <c r="K159" s="155"/>
      <c r="L159" s="155"/>
      <c r="M159" s="155"/>
      <c r="N159" s="219">
        <f>BK159</f>
        <v>0</v>
      </c>
      <c r="O159" s="220"/>
      <c r="P159" s="220"/>
      <c r="Q159" s="220"/>
      <c r="R159" s="148"/>
      <c r="T159" s="149"/>
      <c r="U159" s="146"/>
      <c r="V159" s="146"/>
      <c r="W159" s="150">
        <f>SUM(W160:W164)</f>
        <v>0</v>
      </c>
      <c r="X159" s="146"/>
      <c r="Y159" s="150">
        <f>SUM(Y160:Y164)</f>
        <v>0.22310725000000001</v>
      </c>
      <c r="Z159" s="146"/>
      <c r="AA159" s="151">
        <f>SUM(AA160:AA164)</f>
        <v>0</v>
      </c>
      <c r="AR159" s="152" t="s">
        <v>99</v>
      </c>
      <c r="AT159" s="153" t="s">
        <v>74</v>
      </c>
      <c r="AU159" s="153" t="s">
        <v>83</v>
      </c>
      <c r="AY159" s="152" t="s">
        <v>147</v>
      </c>
      <c r="BK159" s="154">
        <f>SUM(BK160:BK164)</f>
        <v>0</v>
      </c>
    </row>
    <row r="160" spans="2:65" s="1" customFormat="1" ht="30.6" customHeight="1">
      <c r="B160" s="127"/>
      <c r="C160" s="156" t="s">
        <v>238</v>
      </c>
      <c r="D160" s="156" t="s">
        <v>149</v>
      </c>
      <c r="E160" s="157" t="s">
        <v>239</v>
      </c>
      <c r="F160" s="235" t="s">
        <v>240</v>
      </c>
      <c r="G160" s="235"/>
      <c r="H160" s="235"/>
      <c r="I160" s="235"/>
      <c r="J160" s="158" t="s">
        <v>152</v>
      </c>
      <c r="K160" s="159">
        <v>28.428999999999998</v>
      </c>
      <c r="L160" s="233">
        <v>0</v>
      </c>
      <c r="M160" s="233"/>
      <c r="N160" s="236">
        <f>ROUND(L160*K160,2)</f>
        <v>0</v>
      </c>
      <c r="O160" s="236"/>
      <c r="P160" s="236"/>
      <c r="Q160" s="236"/>
      <c r="R160" s="130"/>
      <c r="T160" s="160" t="s">
        <v>5</v>
      </c>
      <c r="U160" s="43" t="s">
        <v>40</v>
      </c>
      <c r="V160" s="35"/>
      <c r="W160" s="161">
        <f>V160*K160</f>
        <v>0</v>
      </c>
      <c r="X160" s="161">
        <v>2.5000000000000001E-4</v>
      </c>
      <c r="Y160" s="161">
        <f>X160*K160</f>
        <v>7.1072499999999999E-3</v>
      </c>
      <c r="Z160" s="161">
        <v>0</v>
      </c>
      <c r="AA160" s="162">
        <f>Z160*K160</f>
        <v>0</v>
      </c>
      <c r="AR160" s="17" t="s">
        <v>232</v>
      </c>
      <c r="AT160" s="17" t="s">
        <v>149</v>
      </c>
      <c r="AU160" s="17" t="s">
        <v>99</v>
      </c>
      <c r="AY160" s="17" t="s">
        <v>147</v>
      </c>
      <c r="BE160" s="101">
        <f>IF(U160="základní",N160,0)</f>
        <v>0</v>
      </c>
      <c r="BF160" s="101">
        <f>IF(U160="snížená",N160,0)</f>
        <v>0</v>
      </c>
      <c r="BG160" s="101">
        <f>IF(U160="zákl. přenesená",N160,0)</f>
        <v>0</v>
      </c>
      <c r="BH160" s="101">
        <f>IF(U160="sníž. přenesená",N160,0)</f>
        <v>0</v>
      </c>
      <c r="BI160" s="101">
        <f>IF(U160="nulová",N160,0)</f>
        <v>0</v>
      </c>
      <c r="BJ160" s="17" t="s">
        <v>83</v>
      </c>
      <c r="BK160" s="101">
        <f>ROUND(L160*K160,2)</f>
        <v>0</v>
      </c>
      <c r="BL160" s="17" t="s">
        <v>232</v>
      </c>
      <c r="BM160" s="17" t="s">
        <v>241</v>
      </c>
    </row>
    <row r="161" spans="2:65" s="1" customFormat="1" ht="20.45" customHeight="1">
      <c r="B161" s="127"/>
      <c r="C161" s="163" t="s">
        <v>242</v>
      </c>
      <c r="D161" s="163" t="s">
        <v>243</v>
      </c>
      <c r="E161" s="164" t="s">
        <v>244</v>
      </c>
      <c r="F161" s="237" t="s">
        <v>245</v>
      </c>
      <c r="G161" s="237"/>
      <c r="H161" s="237"/>
      <c r="I161" s="237"/>
      <c r="J161" s="165" t="s">
        <v>246</v>
      </c>
      <c r="K161" s="166">
        <v>1</v>
      </c>
      <c r="L161" s="238">
        <v>0</v>
      </c>
      <c r="M161" s="238"/>
      <c r="N161" s="239">
        <f>ROUND(L161*K161,2)</f>
        <v>0</v>
      </c>
      <c r="O161" s="236"/>
      <c r="P161" s="236"/>
      <c r="Q161" s="236"/>
      <c r="R161" s="130"/>
      <c r="T161" s="160" t="s">
        <v>5</v>
      </c>
      <c r="U161" s="43" t="s">
        <v>40</v>
      </c>
      <c r="V161" s="35"/>
      <c r="W161" s="161">
        <f>V161*K161</f>
        <v>0</v>
      </c>
      <c r="X161" s="161">
        <v>7.5999999999999998E-2</v>
      </c>
      <c r="Y161" s="161">
        <f>X161*K161</f>
        <v>7.5999999999999998E-2</v>
      </c>
      <c r="Z161" s="161">
        <v>0</v>
      </c>
      <c r="AA161" s="162">
        <f>Z161*K161</f>
        <v>0</v>
      </c>
      <c r="AR161" s="17" t="s">
        <v>247</v>
      </c>
      <c r="AT161" s="17" t="s">
        <v>243</v>
      </c>
      <c r="AU161" s="17" t="s">
        <v>99</v>
      </c>
      <c r="AY161" s="17" t="s">
        <v>147</v>
      </c>
      <c r="BE161" s="101">
        <f>IF(U161="základní",N161,0)</f>
        <v>0</v>
      </c>
      <c r="BF161" s="101">
        <f>IF(U161="snížená",N161,0)</f>
        <v>0</v>
      </c>
      <c r="BG161" s="101">
        <f>IF(U161="zákl. přenesená",N161,0)</f>
        <v>0</v>
      </c>
      <c r="BH161" s="101">
        <f>IF(U161="sníž. přenesená",N161,0)</f>
        <v>0</v>
      </c>
      <c r="BI161" s="101">
        <f>IF(U161="nulová",N161,0)</f>
        <v>0</v>
      </c>
      <c r="BJ161" s="17" t="s">
        <v>83</v>
      </c>
      <c r="BK161" s="101">
        <f>ROUND(L161*K161,2)</f>
        <v>0</v>
      </c>
      <c r="BL161" s="17" t="s">
        <v>232</v>
      </c>
      <c r="BM161" s="17" t="s">
        <v>248</v>
      </c>
    </row>
    <row r="162" spans="2:65" s="1" customFormat="1" ht="14.45" customHeight="1">
      <c r="B162" s="127"/>
      <c r="C162" s="163" t="s">
        <v>249</v>
      </c>
      <c r="D162" s="163" t="s">
        <v>243</v>
      </c>
      <c r="E162" s="164" t="s">
        <v>250</v>
      </c>
      <c r="F162" s="237" t="s">
        <v>251</v>
      </c>
      <c r="G162" s="237"/>
      <c r="H162" s="237"/>
      <c r="I162" s="237"/>
      <c r="J162" s="165" t="s">
        <v>246</v>
      </c>
      <c r="K162" s="166">
        <v>2</v>
      </c>
      <c r="L162" s="238">
        <v>0</v>
      </c>
      <c r="M162" s="238"/>
      <c r="N162" s="239">
        <f>ROUND(L162*K162,2)</f>
        <v>0</v>
      </c>
      <c r="O162" s="236"/>
      <c r="P162" s="236"/>
      <c r="Q162" s="236"/>
      <c r="R162" s="130"/>
      <c r="T162" s="160" t="s">
        <v>5</v>
      </c>
      <c r="U162" s="43" t="s">
        <v>40</v>
      </c>
      <c r="V162" s="35"/>
      <c r="W162" s="161">
        <f>V162*K162</f>
        <v>0</v>
      </c>
      <c r="X162" s="161">
        <v>7.0000000000000007E-2</v>
      </c>
      <c r="Y162" s="161">
        <f>X162*K162</f>
        <v>0.14000000000000001</v>
      </c>
      <c r="Z162" s="161">
        <v>0</v>
      </c>
      <c r="AA162" s="162">
        <f>Z162*K162</f>
        <v>0</v>
      </c>
      <c r="AR162" s="17" t="s">
        <v>247</v>
      </c>
      <c r="AT162" s="17" t="s">
        <v>243</v>
      </c>
      <c r="AU162" s="17" t="s">
        <v>99</v>
      </c>
      <c r="AY162" s="17" t="s">
        <v>147</v>
      </c>
      <c r="BE162" s="101">
        <f>IF(U162="základní",N162,0)</f>
        <v>0</v>
      </c>
      <c r="BF162" s="101">
        <f>IF(U162="snížená",N162,0)</f>
        <v>0</v>
      </c>
      <c r="BG162" s="101">
        <f>IF(U162="zákl. přenesená",N162,0)</f>
        <v>0</v>
      </c>
      <c r="BH162" s="101">
        <f>IF(U162="sníž. přenesená",N162,0)</f>
        <v>0</v>
      </c>
      <c r="BI162" s="101">
        <f>IF(U162="nulová",N162,0)</f>
        <v>0</v>
      </c>
      <c r="BJ162" s="17" t="s">
        <v>83</v>
      </c>
      <c r="BK162" s="101">
        <f>ROUND(L162*K162,2)</f>
        <v>0</v>
      </c>
      <c r="BL162" s="17" t="s">
        <v>232</v>
      </c>
      <c r="BM162" s="17" t="s">
        <v>252</v>
      </c>
    </row>
    <row r="163" spans="2:65" s="1" customFormat="1" ht="30.6" customHeight="1">
      <c r="B163" s="127"/>
      <c r="C163" s="156" t="s">
        <v>253</v>
      </c>
      <c r="D163" s="156" t="s">
        <v>149</v>
      </c>
      <c r="E163" s="157" t="s">
        <v>254</v>
      </c>
      <c r="F163" s="235" t="s">
        <v>255</v>
      </c>
      <c r="G163" s="235"/>
      <c r="H163" s="235"/>
      <c r="I163" s="235"/>
      <c r="J163" s="158" t="s">
        <v>152</v>
      </c>
      <c r="K163" s="159">
        <v>28.516999999999999</v>
      </c>
      <c r="L163" s="233">
        <v>0</v>
      </c>
      <c r="M163" s="233"/>
      <c r="N163" s="236">
        <f>ROUND(L163*K163,2)</f>
        <v>0</v>
      </c>
      <c r="O163" s="236"/>
      <c r="P163" s="236"/>
      <c r="Q163" s="236"/>
      <c r="R163" s="130"/>
      <c r="T163" s="160" t="s">
        <v>5</v>
      </c>
      <c r="U163" s="43" t="s">
        <v>40</v>
      </c>
      <c r="V163" s="35"/>
      <c r="W163" s="161">
        <f>V163*K163</f>
        <v>0</v>
      </c>
      <c r="X163" s="161">
        <v>0</v>
      </c>
      <c r="Y163" s="161">
        <f>X163*K163</f>
        <v>0</v>
      </c>
      <c r="Z163" s="161">
        <v>0</v>
      </c>
      <c r="AA163" s="162">
        <f>Z163*K163</f>
        <v>0</v>
      </c>
      <c r="AR163" s="17" t="s">
        <v>232</v>
      </c>
      <c r="AT163" s="17" t="s">
        <v>149</v>
      </c>
      <c r="AU163" s="17" t="s">
        <v>99</v>
      </c>
      <c r="AY163" s="17" t="s">
        <v>147</v>
      </c>
      <c r="BE163" s="101">
        <f>IF(U163="základní",N163,0)</f>
        <v>0</v>
      </c>
      <c r="BF163" s="101">
        <f>IF(U163="snížená",N163,0)</f>
        <v>0</v>
      </c>
      <c r="BG163" s="101">
        <f>IF(U163="zákl. přenesená",N163,0)</f>
        <v>0</v>
      </c>
      <c r="BH163" s="101">
        <f>IF(U163="sníž. přenesená",N163,0)</f>
        <v>0</v>
      </c>
      <c r="BI163" s="101">
        <f>IF(U163="nulová",N163,0)</f>
        <v>0</v>
      </c>
      <c r="BJ163" s="17" t="s">
        <v>83</v>
      </c>
      <c r="BK163" s="101">
        <f>ROUND(L163*K163,2)</f>
        <v>0</v>
      </c>
      <c r="BL163" s="17" t="s">
        <v>232</v>
      </c>
      <c r="BM163" s="17" t="s">
        <v>256</v>
      </c>
    </row>
    <row r="164" spans="2:65" s="1" customFormat="1" ht="20.45" customHeight="1">
      <c r="B164" s="127"/>
      <c r="C164" s="156" t="s">
        <v>257</v>
      </c>
      <c r="D164" s="156" t="s">
        <v>149</v>
      </c>
      <c r="E164" s="157" t="s">
        <v>258</v>
      </c>
      <c r="F164" s="235" t="s">
        <v>259</v>
      </c>
      <c r="G164" s="235"/>
      <c r="H164" s="235"/>
      <c r="I164" s="235"/>
      <c r="J164" s="158" t="s">
        <v>194</v>
      </c>
      <c r="K164" s="159">
        <v>0.223</v>
      </c>
      <c r="L164" s="233">
        <v>0</v>
      </c>
      <c r="M164" s="233"/>
      <c r="N164" s="236">
        <f>ROUND(L164*K164,2)</f>
        <v>0</v>
      </c>
      <c r="O164" s="236"/>
      <c r="P164" s="236"/>
      <c r="Q164" s="236"/>
      <c r="R164" s="130"/>
      <c r="T164" s="160" t="s">
        <v>5</v>
      </c>
      <c r="U164" s="43" t="s">
        <v>40</v>
      </c>
      <c r="V164" s="35"/>
      <c r="W164" s="161">
        <f>V164*K164</f>
        <v>0</v>
      </c>
      <c r="X164" s="161">
        <v>0</v>
      </c>
      <c r="Y164" s="161">
        <f>X164*K164</f>
        <v>0</v>
      </c>
      <c r="Z164" s="161">
        <v>0</v>
      </c>
      <c r="AA164" s="162">
        <f>Z164*K164</f>
        <v>0</v>
      </c>
      <c r="AR164" s="17" t="s">
        <v>232</v>
      </c>
      <c r="AT164" s="17" t="s">
        <v>149</v>
      </c>
      <c r="AU164" s="17" t="s">
        <v>99</v>
      </c>
      <c r="AY164" s="17" t="s">
        <v>147</v>
      </c>
      <c r="BE164" s="101">
        <f>IF(U164="základní",N164,0)</f>
        <v>0</v>
      </c>
      <c r="BF164" s="101">
        <f>IF(U164="snížená",N164,0)</f>
        <v>0</v>
      </c>
      <c r="BG164" s="101">
        <f>IF(U164="zákl. přenesená",N164,0)</f>
        <v>0</v>
      </c>
      <c r="BH164" s="101">
        <f>IF(U164="sníž. přenesená",N164,0)</f>
        <v>0</v>
      </c>
      <c r="BI164" s="101">
        <f>IF(U164="nulová",N164,0)</f>
        <v>0</v>
      </c>
      <c r="BJ164" s="17" t="s">
        <v>83</v>
      </c>
      <c r="BK164" s="101">
        <f>ROUND(L164*K164,2)</f>
        <v>0</v>
      </c>
      <c r="BL164" s="17" t="s">
        <v>232</v>
      </c>
      <c r="BM164" s="17" t="s">
        <v>260</v>
      </c>
    </row>
    <row r="165" spans="2:65" s="9" customFormat="1" ht="29.85" customHeight="1">
      <c r="B165" s="145"/>
      <c r="C165" s="146"/>
      <c r="D165" s="155" t="s">
        <v>117</v>
      </c>
      <c r="E165" s="155"/>
      <c r="F165" s="155"/>
      <c r="G165" s="155"/>
      <c r="H165" s="155"/>
      <c r="I165" s="155"/>
      <c r="J165" s="155"/>
      <c r="K165" s="155"/>
      <c r="L165" s="155"/>
      <c r="M165" s="155"/>
      <c r="N165" s="219">
        <f>BK165</f>
        <v>0</v>
      </c>
      <c r="O165" s="220"/>
      <c r="P165" s="220"/>
      <c r="Q165" s="220"/>
      <c r="R165" s="148"/>
      <c r="T165" s="149"/>
      <c r="U165" s="146"/>
      <c r="V165" s="146"/>
      <c r="W165" s="150">
        <f>SUM(W166:W171)</f>
        <v>0</v>
      </c>
      <c r="X165" s="146"/>
      <c r="Y165" s="150">
        <f>SUM(Y166:Y171)</f>
        <v>6.2064999999999995E-2</v>
      </c>
      <c r="Z165" s="146"/>
      <c r="AA165" s="151">
        <f>SUM(AA166:AA171)</f>
        <v>0</v>
      </c>
      <c r="AR165" s="152" t="s">
        <v>99</v>
      </c>
      <c r="AT165" s="153" t="s">
        <v>74</v>
      </c>
      <c r="AU165" s="153" t="s">
        <v>83</v>
      </c>
      <c r="AY165" s="152" t="s">
        <v>147</v>
      </c>
      <c r="BK165" s="154">
        <f>SUM(BK166:BK171)</f>
        <v>0</v>
      </c>
    </row>
    <row r="166" spans="2:65" s="1" customFormat="1" ht="30.6" customHeight="1">
      <c r="B166" s="127"/>
      <c r="C166" s="156" t="s">
        <v>261</v>
      </c>
      <c r="D166" s="156" t="s">
        <v>149</v>
      </c>
      <c r="E166" s="157" t="s">
        <v>262</v>
      </c>
      <c r="F166" s="235" t="s">
        <v>263</v>
      </c>
      <c r="G166" s="235"/>
      <c r="H166" s="235"/>
      <c r="I166" s="235"/>
      <c r="J166" s="158" t="s">
        <v>152</v>
      </c>
      <c r="K166" s="159">
        <v>0.26</v>
      </c>
      <c r="L166" s="233">
        <v>0</v>
      </c>
      <c r="M166" s="233"/>
      <c r="N166" s="236">
        <f t="shared" ref="N166:N171" si="25">ROUND(L166*K166,2)</f>
        <v>0</v>
      </c>
      <c r="O166" s="236"/>
      <c r="P166" s="236"/>
      <c r="Q166" s="236"/>
      <c r="R166" s="130"/>
      <c r="T166" s="160" t="s">
        <v>5</v>
      </c>
      <c r="U166" s="43" t="s">
        <v>40</v>
      </c>
      <c r="V166" s="35"/>
      <c r="W166" s="161">
        <f t="shared" ref="W166:W171" si="26">V166*K166</f>
        <v>0</v>
      </c>
      <c r="X166" s="161">
        <v>2.5000000000000001E-4</v>
      </c>
      <c r="Y166" s="161">
        <f t="shared" ref="Y166:Y171" si="27">X166*K166</f>
        <v>6.5000000000000008E-5</v>
      </c>
      <c r="Z166" s="161">
        <v>0</v>
      </c>
      <c r="AA166" s="162">
        <f t="shared" ref="AA166:AA171" si="28">Z166*K166</f>
        <v>0</v>
      </c>
      <c r="AR166" s="17" t="s">
        <v>232</v>
      </c>
      <c r="AT166" s="17" t="s">
        <v>149</v>
      </c>
      <c r="AU166" s="17" t="s">
        <v>99</v>
      </c>
      <c r="AY166" s="17" t="s">
        <v>147</v>
      </c>
      <c r="BE166" s="101">
        <f t="shared" ref="BE166:BE171" si="29">IF(U166="základní",N166,0)</f>
        <v>0</v>
      </c>
      <c r="BF166" s="101">
        <f t="shared" ref="BF166:BF171" si="30">IF(U166="snížená",N166,0)</f>
        <v>0</v>
      </c>
      <c r="BG166" s="101">
        <f t="shared" ref="BG166:BG171" si="31">IF(U166="zákl. přenesená",N166,0)</f>
        <v>0</v>
      </c>
      <c r="BH166" s="101">
        <f t="shared" ref="BH166:BH171" si="32">IF(U166="sníž. přenesená",N166,0)</f>
        <v>0</v>
      </c>
      <c r="BI166" s="101">
        <f t="shared" ref="BI166:BI171" si="33">IF(U166="nulová",N166,0)</f>
        <v>0</v>
      </c>
      <c r="BJ166" s="17" t="s">
        <v>83</v>
      </c>
      <c r="BK166" s="101">
        <f t="shared" ref="BK166:BK171" si="34">ROUND(L166*K166,2)</f>
        <v>0</v>
      </c>
      <c r="BL166" s="17" t="s">
        <v>232</v>
      </c>
      <c r="BM166" s="17" t="s">
        <v>264</v>
      </c>
    </row>
    <row r="167" spans="2:65" s="1" customFormat="1" ht="20.45" customHeight="1">
      <c r="B167" s="127"/>
      <c r="C167" s="163" t="s">
        <v>265</v>
      </c>
      <c r="D167" s="163" t="s">
        <v>243</v>
      </c>
      <c r="E167" s="164" t="s">
        <v>266</v>
      </c>
      <c r="F167" s="237" t="s">
        <v>267</v>
      </c>
      <c r="G167" s="237"/>
      <c r="H167" s="237"/>
      <c r="I167" s="237"/>
      <c r="J167" s="165" t="s">
        <v>246</v>
      </c>
      <c r="K167" s="166">
        <v>1</v>
      </c>
      <c r="L167" s="238">
        <v>0</v>
      </c>
      <c r="M167" s="238"/>
      <c r="N167" s="239">
        <f t="shared" si="25"/>
        <v>0</v>
      </c>
      <c r="O167" s="236"/>
      <c r="P167" s="236"/>
      <c r="Q167" s="236"/>
      <c r="R167" s="130"/>
      <c r="T167" s="160" t="s">
        <v>5</v>
      </c>
      <c r="U167" s="43" t="s">
        <v>40</v>
      </c>
      <c r="V167" s="35"/>
      <c r="W167" s="161">
        <f t="shared" si="26"/>
        <v>0</v>
      </c>
      <c r="X167" s="161">
        <v>3.1E-2</v>
      </c>
      <c r="Y167" s="161">
        <f t="shared" si="27"/>
        <v>3.1E-2</v>
      </c>
      <c r="Z167" s="161">
        <v>0</v>
      </c>
      <c r="AA167" s="162">
        <f t="shared" si="28"/>
        <v>0</v>
      </c>
      <c r="AR167" s="17" t="s">
        <v>247</v>
      </c>
      <c r="AT167" s="17" t="s">
        <v>243</v>
      </c>
      <c r="AU167" s="17" t="s">
        <v>99</v>
      </c>
      <c r="AY167" s="17" t="s">
        <v>147</v>
      </c>
      <c r="BE167" s="101">
        <f t="shared" si="29"/>
        <v>0</v>
      </c>
      <c r="BF167" s="101">
        <f t="shared" si="30"/>
        <v>0</v>
      </c>
      <c r="BG167" s="101">
        <f t="shared" si="31"/>
        <v>0</v>
      </c>
      <c r="BH167" s="101">
        <f t="shared" si="32"/>
        <v>0</v>
      </c>
      <c r="BI167" s="101">
        <f t="shared" si="33"/>
        <v>0</v>
      </c>
      <c r="BJ167" s="17" t="s">
        <v>83</v>
      </c>
      <c r="BK167" s="101">
        <f t="shared" si="34"/>
        <v>0</v>
      </c>
      <c r="BL167" s="17" t="s">
        <v>232</v>
      </c>
      <c r="BM167" s="17" t="s">
        <v>268</v>
      </c>
    </row>
    <row r="168" spans="2:65" s="1" customFormat="1" ht="20.45" customHeight="1">
      <c r="B168" s="127"/>
      <c r="C168" s="163" t="s">
        <v>269</v>
      </c>
      <c r="D168" s="163" t="s">
        <v>243</v>
      </c>
      <c r="E168" s="164" t="s">
        <v>270</v>
      </c>
      <c r="F168" s="237" t="s">
        <v>271</v>
      </c>
      <c r="G168" s="237"/>
      <c r="H168" s="237"/>
      <c r="I168" s="237"/>
      <c r="J168" s="165" t="s">
        <v>246</v>
      </c>
      <c r="K168" s="166">
        <v>1</v>
      </c>
      <c r="L168" s="238">
        <v>0</v>
      </c>
      <c r="M168" s="238"/>
      <c r="N168" s="239">
        <f t="shared" si="25"/>
        <v>0</v>
      </c>
      <c r="O168" s="236"/>
      <c r="P168" s="236"/>
      <c r="Q168" s="236"/>
      <c r="R168" s="130"/>
      <c r="T168" s="160" t="s">
        <v>5</v>
      </c>
      <c r="U168" s="43" t="s">
        <v>40</v>
      </c>
      <c r="V168" s="35"/>
      <c r="W168" s="161">
        <f t="shared" si="26"/>
        <v>0</v>
      </c>
      <c r="X168" s="161">
        <v>3.1E-2</v>
      </c>
      <c r="Y168" s="161">
        <f t="shared" si="27"/>
        <v>3.1E-2</v>
      </c>
      <c r="Z168" s="161">
        <v>0</v>
      </c>
      <c r="AA168" s="162">
        <f t="shared" si="28"/>
        <v>0</v>
      </c>
      <c r="AR168" s="17" t="s">
        <v>247</v>
      </c>
      <c r="AT168" s="17" t="s">
        <v>243</v>
      </c>
      <c r="AU168" s="17" t="s">
        <v>99</v>
      </c>
      <c r="AY168" s="17" t="s">
        <v>147</v>
      </c>
      <c r="BE168" s="101">
        <f t="shared" si="29"/>
        <v>0</v>
      </c>
      <c r="BF168" s="101">
        <f t="shared" si="30"/>
        <v>0</v>
      </c>
      <c r="BG168" s="101">
        <f t="shared" si="31"/>
        <v>0</v>
      </c>
      <c r="BH168" s="101">
        <f t="shared" si="32"/>
        <v>0</v>
      </c>
      <c r="BI168" s="101">
        <f t="shared" si="33"/>
        <v>0</v>
      </c>
      <c r="BJ168" s="17" t="s">
        <v>83</v>
      </c>
      <c r="BK168" s="101">
        <f t="shared" si="34"/>
        <v>0</v>
      </c>
      <c r="BL168" s="17" t="s">
        <v>232</v>
      </c>
      <c r="BM168" s="17" t="s">
        <v>272</v>
      </c>
    </row>
    <row r="169" spans="2:65" s="1" customFormat="1" ht="20.45" customHeight="1">
      <c r="B169" s="127"/>
      <c r="C169" s="156" t="s">
        <v>273</v>
      </c>
      <c r="D169" s="156" t="s">
        <v>149</v>
      </c>
      <c r="E169" s="157" t="s">
        <v>274</v>
      </c>
      <c r="F169" s="235" t="s">
        <v>275</v>
      </c>
      <c r="G169" s="235"/>
      <c r="H169" s="235"/>
      <c r="I169" s="235"/>
      <c r="J169" s="158" t="s">
        <v>194</v>
      </c>
      <c r="K169" s="159">
        <v>6.2E-2</v>
      </c>
      <c r="L169" s="233">
        <v>0</v>
      </c>
      <c r="M169" s="233"/>
      <c r="N169" s="236">
        <f t="shared" si="25"/>
        <v>0</v>
      </c>
      <c r="O169" s="236"/>
      <c r="P169" s="236"/>
      <c r="Q169" s="236"/>
      <c r="R169" s="130"/>
      <c r="T169" s="160" t="s">
        <v>5</v>
      </c>
      <c r="U169" s="43" t="s">
        <v>40</v>
      </c>
      <c r="V169" s="35"/>
      <c r="W169" s="161">
        <f t="shared" si="26"/>
        <v>0</v>
      </c>
      <c r="X169" s="161">
        <v>0</v>
      </c>
      <c r="Y169" s="161">
        <f t="shared" si="27"/>
        <v>0</v>
      </c>
      <c r="Z169" s="161">
        <v>0</v>
      </c>
      <c r="AA169" s="162">
        <f t="shared" si="28"/>
        <v>0</v>
      </c>
      <c r="AR169" s="17" t="s">
        <v>232</v>
      </c>
      <c r="AT169" s="17" t="s">
        <v>149</v>
      </c>
      <c r="AU169" s="17" t="s">
        <v>99</v>
      </c>
      <c r="AY169" s="17" t="s">
        <v>147</v>
      </c>
      <c r="BE169" s="101">
        <f t="shared" si="29"/>
        <v>0</v>
      </c>
      <c r="BF169" s="101">
        <f t="shared" si="30"/>
        <v>0</v>
      </c>
      <c r="BG169" s="101">
        <f t="shared" si="31"/>
        <v>0</v>
      </c>
      <c r="BH169" s="101">
        <f t="shared" si="32"/>
        <v>0</v>
      </c>
      <c r="BI169" s="101">
        <f t="shared" si="33"/>
        <v>0</v>
      </c>
      <c r="BJ169" s="17" t="s">
        <v>83</v>
      </c>
      <c r="BK169" s="101">
        <f t="shared" si="34"/>
        <v>0</v>
      </c>
      <c r="BL169" s="17" t="s">
        <v>232</v>
      </c>
      <c r="BM169" s="17" t="s">
        <v>276</v>
      </c>
    </row>
    <row r="170" spans="2:65" s="1" customFormat="1" ht="20.45" customHeight="1">
      <c r="B170" s="127"/>
      <c r="C170" s="156" t="s">
        <v>277</v>
      </c>
      <c r="D170" s="156" t="s">
        <v>149</v>
      </c>
      <c r="E170" s="157" t="s">
        <v>278</v>
      </c>
      <c r="F170" s="235" t="s">
        <v>279</v>
      </c>
      <c r="G170" s="235"/>
      <c r="H170" s="235"/>
      <c r="I170" s="235"/>
      <c r="J170" s="158" t="s">
        <v>194</v>
      </c>
      <c r="K170" s="159">
        <v>6.2E-2</v>
      </c>
      <c r="L170" s="233">
        <v>0</v>
      </c>
      <c r="M170" s="233"/>
      <c r="N170" s="236">
        <f t="shared" si="25"/>
        <v>0</v>
      </c>
      <c r="O170" s="236"/>
      <c r="P170" s="236"/>
      <c r="Q170" s="236"/>
      <c r="R170" s="130"/>
      <c r="T170" s="160" t="s">
        <v>5</v>
      </c>
      <c r="U170" s="43" t="s">
        <v>40</v>
      </c>
      <c r="V170" s="35"/>
      <c r="W170" s="161">
        <f t="shared" si="26"/>
        <v>0</v>
      </c>
      <c r="X170" s="161">
        <v>0</v>
      </c>
      <c r="Y170" s="161">
        <f t="shared" si="27"/>
        <v>0</v>
      </c>
      <c r="Z170" s="161">
        <v>0</v>
      </c>
      <c r="AA170" s="162">
        <f t="shared" si="28"/>
        <v>0</v>
      </c>
      <c r="AR170" s="17" t="s">
        <v>232</v>
      </c>
      <c r="AT170" s="17" t="s">
        <v>149</v>
      </c>
      <c r="AU170" s="17" t="s">
        <v>99</v>
      </c>
      <c r="AY170" s="17" t="s">
        <v>147</v>
      </c>
      <c r="BE170" s="101">
        <f t="shared" si="29"/>
        <v>0</v>
      </c>
      <c r="BF170" s="101">
        <f t="shared" si="30"/>
        <v>0</v>
      </c>
      <c r="BG170" s="101">
        <f t="shared" si="31"/>
        <v>0</v>
      </c>
      <c r="BH170" s="101">
        <f t="shared" si="32"/>
        <v>0</v>
      </c>
      <c r="BI170" s="101">
        <f t="shared" si="33"/>
        <v>0</v>
      </c>
      <c r="BJ170" s="17" t="s">
        <v>83</v>
      </c>
      <c r="BK170" s="101">
        <f t="shared" si="34"/>
        <v>0</v>
      </c>
      <c r="BL170" s="17" t="s">
        <v>232</v>
      </c>
      <c r="BM170" s="17" t="s">
        <v>280</v>
      </c>
    </row>
    <row r="171" spans="2:65" s="1" customFormat="1" ht="30.6" customHeight="1">
      <c r="B171" s="127"/>
      <c r="C171" s="156" t="s">
        <v>281</v>
      </c>
      <c r="D171" s="156" t="s">
        <v>149</v>
      </c>
      <c r="E171" s="157" t="s">
        <v>282</v>
      </c>
      <c r="F171" s="235" t="s">
        <v>283</v>
      </c>
      <c r="G171" s="235"/>
      <c r="H171" s="235"/>
      <c r="I171" s="235"/>
      <c r="J171" s="158" t="s">
        <v>194</v>
      </c>
      <c r="K171" s="159">
        <v>6.2E-2</v>
      </c>
      <c r="L171" s="233">
        <v>0</v>
      </c>
      <c r="M171" s="233"/>
      <c r="N171" s="236">
        <f t="shared" si="25"/>
        <v>0</v>
      </c>
      <c r="O171" s="236"/>
      <c r="P171" s="236"/>
      <c r="Q171" s="236"/>
      <c r="R171" s="130"/>
      <c r="T171" s="160" t="s">
        <v>5</v>
      </c>
      <c r="U171" s="43" t="s">
        <v>40</v>
      </c>
      <c r="V171" s="35"/>
      <c r="W171" s="161">
        <f t="shared" si="26"/>
        <v>0</v>
      </c>
      <c r="X171" s="161">
        <v>0</v>
      </c>
      <c r="Y171" s="161">
        <f t="shared" si="27"/>
        <v>0</v>
      </c>
      <c r="Z171" s="161">
        <v>0</v>
      </c>
      <c r="AA171" s="162">
        <f t="shared" si="28"/>
        <v>0</v>
      </c>
      <c r="AR171" s="17" t="s">
        <v>232</v>
      </c>
      <c r="AT171" s="17" t="s">
        <v>149</v>
      </c>
      <c r="AU171" s="17" t="s">
        <v>99</v>
      </c>
      <c r="AY171" s="17" t="s">
        <v>147</v>
      </c>
      <c r="BE171" s="101">
        <f t="shared" si="29"/>
        <v>0</v>
      </c>
      <c r="BF171" s="101">
        <f t="shared" si="30"/>
        <v>0</v>
      </c>
      <c r="BG171" s="101">
        <f t="shared" si="31"/>
        <v>0</v>
      </c>
      <c r="BH171" s="101">
        <f t="shared" si="32"/>
        <v>0</v>
      </c>
      <c r="BI171" s="101">
        <f t="shared" si="33"/>
        <v>0</v>
      </c>
      <c r="BJ171" s="17" t="s">
        <v>83</v>
      </c>
      <c r="BK171" s="101">
        <f t="shared" si="34"/>
        <v>0</v>
      </c>
      <c r="BL171" s="17" t="s">
        <v>232</v>
      </c>
      <c r="BM171" s="17" t="s">
        <v>284</v>
      </c>
    </row>
    <row r="172" spans="2:65" s="9" customFormat="1" ht="29.85" customHeight="1">
      <c r="B172" s="145"/>
      <c r="C172" s="146"/>
      <c r="D172" s="155" t="s">
        <v>118</v>
      </c>
      <c r="E172" s="155"/>
      <c r="F172" s="155"/>
      <c r="G172" s="155"/>
      <c r="H172" s="155"/>
      <c r="I172" s="155"/>
      <c r="J172" s="155"/>
      <c r="K172" s="155"/>
      <c r="L172" s="155"/>
      <c r="M172" s="155"/>
      <c r="N172" s="219">
        <f>BK172</f>
        <v>0</v>
      </c>
      <c r="O172" s="220"/>
      <c r="P172" s="220"/>
      <c r="Q172" s="220"/>
      <c r="R172" s="148"/>
      <c r="T172" s="149"/>
      <c r="U172" s="146"/>
      <c r="V172" s="146"/>
      <c r="W172" s="150">
        <f>SUM(W173:W179)</f>
        <v>0</v>
      </c>
      <c r="X172" s="146"/>
      <c r="Y172" s="150">
        <f>SUM(Y173:Y179)</f>
        <v>0.17558400000000002</v>
      </c>
      <c r="Z172" s="146"/>
      <c r="AA172" s="151">
        <f>SUM(AA173:AA179)</f>
        <v>0</v>
      </c>
      <c r="AR172" s="152" t="s">
        <v>99</v>
      </c>
      <c r="AT172" s="153" t="s">
        <v>74</v>
      </c>
      <c r="AU172" s="153" t="s">
        <v>83</v>
      </c>
      <c r="AY172" s="152" t="s">
        <v>147</v>
      </c>
      <c r="BK172" s="154">
        <f>SUM(BK173:BK179)</f>
        <v>0</v>
      </c>
    </row>
    <row r="173" spans="2:65" s="1" customFormat="1" ht="30.6" customHeight="1">
      <c r="B173" s="127"/>
      <c r="C173" s="156" t="s">
        <v>285</v>
      </c>
      <c r="D173" s="156" t="s">
        <v>149</v>
      </c>
      <c r="E173" s="157" t="s">
        <v>286</v>
      </c>
      <c r="F173" s="235" t="s">
        <v>287</v>
      </c>
      <c r="G173" s="235"/>
      <c r="H173" s="235"/>
      <c r="I173" s="235"/>
      <c r="J173" s="158" t="s">
        <v>152</v>
      </c>
      <c r="K173" s="159">
        <v>1.115</v>
      </c>
      <c r="L173" s="233">
        <v>0</v>
      </c>
      <c r="M173" s="233"/>
      <c r="N173" s="236">
        <f t="shared" ref="N173:N179" si="35">ROUND(L173*K173,2)</f>
        <v>0</v>
      </c>
      <c r="O173" s="236"/>
      <c r="P173" s="236"/>
      <c r="Q173" s="236"/>
      <c r="R173" s="130"/>
      <c r="T173" s="160" t="s">
        <v>5</v>
      </c>
      <c r="U173" s="43" t="s">
        <v>40</v>
      </c>
      <c r="V173" s="35"/>
      <c r="W173" s="161">
        <f t="shared" ref="W173:W179" si="36">V173*K173</f>
        <v>0</v>
      </c>
      <c r="X173" s="161">
        <v>4.1000000000000002E-2</v>
      </c>
      <c r="Y173" s="161">
        <f t="shared" ref="Y173:Y179" si="37">X173*K173</f>
        <v>4.5714999999999999E-2</v>
      </c>
      <c r="Z173" s="161">
        <v>0</v>
      </c>
      <c r="AA173" s="162">
        <f t="shared" ref="AA173:AA179" si="38">Z173*K173</f>
        <v>0</v>
      </c>
      <c r="AR173" s="17" t="s">
        <v>232</v>
      </c>
      <c r="AT173" s="17" t="s">
        <v>149</v>
      </c>
      <c r="AU173" s="17" t="s">
        <v>99</v>
      </c>
      <c r="AY173" s="17" t="s">
        <v>147</v>
      </c>
      <c r="BE173" s="101">
        <f t="shared" ref="BE173:BE179" si="39">IF(U173="základní",N173,0)</f>
        <v>0</v>
      </c>
      <c r="BF173" s="101">
        <f t="shared" ref="BF173:BF179" si="40">IF(U173="snížená",N173,0)</f>
        <v>0</v>
      </c>
      <c r="BG173" s="101">
        <f t="shared" ref="BG173:BG179" si="41">IF(U173="zákl. přenesená",N173,0)</f>
        <v>0</v>
      </c>
      <c r="BH173" s="101">
        <f t="shared" ref="BH173:BH179" si="42">IF(U173="sníž. přenesená",N173,0)</f>
        <v>0</v>
      </c>
      <c r="BI173" s="101">
        <f t="shared" ref="BI173:BI179" si="43">IF(U173="nulová",N173,0)</f>
        <v>0</v>
      </c>
      <c r="BJ173" s="17" t="s">
        <v>83</v>
      </c>
      <c r="BK173" s="101">
        <f t="shared" ref="BK173:BK179" si="44">ROUND(L173*K173,2)</f>
        <v>0</v>
      </c>
      <c r="BL173" s="17" t="s">
        <v>232</v>
      </c>
      <c r="BM173" s="17" t="s">
        <v>288</v>
      </c>
    </row>
    <row r="174" spans="2:65" s="1" customFormat="1" ht="20.45" customHeight="1">
      <c r="B174" s="127"/>
      <c r="C174" s="163" t="s">
        <v>289</v>
      </c>
      <c r="D174" s="163" t="s">
        <v>243</v>
      </c>
      <c r="E174" s="164" t="s">
        <v>290</v>
      </c>
      <c r="F174" s="237" t="s">
        <v>291</v>
      </c>
      <c r="G174" s="237"/>
      <c r="H174" s="237"/>
      <c r="I174" s="237"/>
      <c r="J174" s="165" t="s">
        <v>152</v>
      </c>
      <c r="K174" s="166">
        <v>1.171</v>
      </c>
      <c r="L174" s="238">
        <v>0</v>
      </c>
      <c r="M174" s="238"/>
      <c r="N174" s="239">
        <f t="shared" si="35"/>
        <v>0</v>
      </c>
      <c r="O174" s="236"/>
      <c r="P174" s="236"/>
      <c r="Q174" s="236"/>
      <c r="R174" s="130"/>
      <c r="T174" s="160" t="s">
        <v>5</v>
      </c>
      <c r="U174" s="43" t="s">
        <v>40</v>
      </c>
      <c r="V174" s="35"/>
      <c r="W174" s="161">
        <f t="shared" si="36"/>
        <v>0</v>
      </c>
      <c r="X174" s="161">
        <v>7.9000000000000001E-2</v>
      </c>
      <c r="Y174" s="161">
        <f t="shared" si="37"/>
        <v>9.2509000000000008E-2</v>
      </c>
      <c r="Z174" s="161">
        <v>0</v>
      </c>
      <c r="AA174" s="162">
        <f t="shared" si="38"/>
        <v>0</v>
      </c>
      <c r="AR174" s="17" t="s">
        <v>247</v>
      </c>
      <c r="AT174" s="17" t="s">
        <v>243</v>
      </c>
      <c r="AU174" s="17" t="s">
        <v>99</v>
      </c>
      <c r="AY174" s="17" t="s">
        <v>147</v>
      </c>
      <c r="BE174" s="101">
        <f t="shared" si="39"/>
        <v>0</v>
      </c>
      <c r="BF174" s="101">
        <f t="shared" si="40"/>
        <v>0</v>
      </c>
      <c r="BG174" s="101">
        <f t="shared" si="41"/>
        <v>0</v>
      </c>
      <c r="BH174" s="101">
        <f t="shared" si="42"/>
        <v>0</v>
      </c>
      <c r="BI174" s="101">
        <f t="shared" si="43"/>
        <v>0</v>
      </c>
      <c r="BJ174" s="17" t="s">
        <v>83</v>
      </c>
      <c r="BK174" s="101">
        <f t="shared" si="44"/>
        <v>0</v>
      </c>
      <c r="BL174" s="17" t="s">
        <v>232</v>
      </c>
      <c r="BM174" s="17" t="s">
        <v>292</v>
      </c>
    </row>
    <row r="175" spans="2:65" s="1" customFormat="1" ht="30.6" customHeight="1">
      <c r="B175" s="127"/>
      <c r="C175" s="156" t="s">
        <v>293</v>
      </c>
      <c r="D175" s="156" t="s">
        <v>149</v>
      </c>
      <c r="E175" s="157" t="s">
        <v>294</v>
      </c>
      <c r="F175" s="235" t="s">
        <v>295</v>
      </c>
      <c r="G175" s="235"/>
      <c r="H175" s="235"/>
      <c r="I175" s="235"/>
      <c r="J175" s="158" t="s">
        <v>152</v>
      </c>
      <c r="K175" s="159">
        <v>0.2</v>
      </c>
      <c r="L175" s="233">
        <v>0</v>
      </c>
      <c r="M175" s="233"/>
      <c r="N175" s="236">
        <f t="shared" si="35"/>
        <v>0</v>
      </c>
      <c r="O175" s="236"/>
      <c r="P175" s="236"/>
      <c r="Q175" s="236"/>
      <c r="R175" s="130"/>
      <c r="T175" s="160" t="s">
        <v>5</v>
      </c>
      <c r="U175" s="43" t="s">
        <v>40</v>
      </c>
      <c r="V175" s="35"/>
      <c r="W175" s="161">
        <f t="shared" si="36"/>
        <v>0</v>
      </c>
      <c r="X175" s="161">
        <v>4.3999999999999997E-2</v>
      </c>
      <c r="Y175" s="161">
        <f t="shared" si="37"/>
        <v>8.8000000000000005E-3</v>
      </c>
      <c r="Z175" s="161">
        <v>0</v>
      </c>
      <c r="AA175" s="162">
        <f t="shared" si="38"/>
        <v>0</v>
      </c>
      <c r="AR175" s="17" t="s">
        <v>232</v>
      </c>
      <c r="AT175" s="17" t="s">
        <v>149</v>
      </c>
      <c r="AU175" s="17" t="s">
        <v>99</v>
      </c>
      <c r="AY175" s="17" t="s">
        <v>147</v>
      </c>
      <c r="BE175" s="101">
        <f t="shared" si="39"/>
        <v>0</v>
      </c>
      <c r="BF175" s="101">
        <f t="shared" si="40"/>
        <v>0</v>
      </c>
      <c r="BG175" s="101">
        <f t="shared" si="41"/>
        <v>0</v>
      </c>
      <c r="BH175" s="101">
        <f t="shared" si="42"/>
        <v>0</v>
      </c>
      <c r="BI175" s="101">
        <f t="shared" si="43"/>
        <v>0</v>
      </c>
      <c r="BJ175" s="17" t="s">
        <v>83</v>
      </c>
      <c r="BK175" s="101">
        <f t="shared" si="44"/>
        <v>0</v>
      </c>
      <c r="BL175" s="17" t="s">
        <v>232</v>
      </c>
      <c r="BM175" s="17" t="s">
        <v>296</v>
      </c>
    </row>
    <row r="176" spans="2:65" s="1" customFormat="1" ht="20.45" customHeight="1">
      <c r="B176" s="127"/>
      <c r="C176" s="163" t="s">
        <v>297</v>
      </c>
      <c r="D176" s="163" t="s">
        <v>243</v>
      </c>
      <c r="E176" s="164" t="s">
        <v>298</v>
      </c>
      <c r="F176" s="237" t="s">
        <v>299</v>
      </c>
      <c r="G176" s="237"/>
      <c r="H176" s="237"/>
      <c r="I176" s="237"/>
      <c r="J176" s="165" t="s">
        <v>152</v>
      </c>
      <c r="K176" s="166">
        <v>0.21</v>
      </c>
      <c r="L176" s="238">
        <v>0</v>
      </c>
      <c r="M176" s="238"/>
      <c r="N176" s="239">
        <f t="shared" si="35"/>
        <v>0</v>
      </c>
      <c r="O176" s="236"/>
      <c r="P176" s="236"/>
      <c r="Q176" s="236"/>
      <c r="R176" s="130"/>
      <c r="T176" s="160" t="s">
        <v>5</v>
      </c>
      <c r="U176" s="43" t="s">
        <v>40</v>
      </c>
      <c r="V176" s="35"/>
      <c r="W176" s="161">
        <f t="shared" si="36"/>
        <v>0</v>
      </c>
      <c r="X176" s="161">
        <v>0.13600000000000001</v>
      </c>
      <c r="Y176" s="161">
        <f t="shared" si="37"/>
        <v>2.8560000000000002E-2</v>
      </c>
      <c r="Z176" s="161">
        <v>0</v>
      </c>
      <c r="AA176" s="162">
        <f t="shared" si="38"/>
        <v>0</v>
      </c>
      <c r="AR176" s="17" t="s">
        <v>247</v>
      </c>
      <c r="AT176" s="17" t="s">
        <v>243</v>
      </c>
      <c r="AU176" s="17" t="s">
        <v>99</v>
      </c>
      <c r="AY176" s="17" t="s">
        <v>147</v>
      </c>
      <c r="BE176" s="101">
        <f t="shared" si="39"/>
        <v>0</v>
      </c>
      <c r="BF176" s="101">
        <f t="shared" si="40"/>
        <v>0</v>
      </c>
      <c r="BG176" s="101">
        <f t="shared" si="41"/>
        <v>0</v>
      </c>
      <c r="BH176" s="101">
        <f t="shared" si="42"/>
        <v>0</v>
      </c>
      <c r="BI176" s="101">
        <f t="shared" si="43"/>
        <v>0</v>
      </c>
      <c r="BJ176" s="17" t="s">
        <v>83</v>
      </c>
      <c r="BK176" s="101">
        <f t="shared" si="44"/>
        <v>0</v>
      </c>
      <c r="BL176" s="17" t="s">
        <v>232</v>
      </c>
      <c r="BM176" s="17" t="s">
        <v>300</v>
      </c>
    </row>
    <row r="177" spans="2:65" s="1" customFormat="1" ht="20.45" customHeight="1">
      <c r="B177" s="127"/>
      <c r="C177" s="156" t="s">
        <v>301</v>
      </c>
      <c r="D177" s="156" t="s">
        <v>149</v>
      </c>
      <c r="E177" s="157" t="s">
        <v>302</v>
      </c>
      <c r="F177" s="235" t="s">
        <v>303</v>
      </c>
      <c r="G177" s="235"/>
      <c r="H177" s="235"/>
      <c r="I177" s="235"/>
      <c r="J177" s="158" t="s">
        <v>194</v>
      </c>
      <c r="K177" s="159">
        <v>0.17599999999999999</v>
      </c>
      <c r="L177" s="233">
        <v>0</v>
      </c>
      <c r="M177" s="233"/>
      <c r="N177" s="236">
        <f t="shared" si="35"/>
        <v>0</v>
      </c>
      <c r="O177" s="236"/>
      <c r="P177" s="236"/>
      <c r="Q177" s="236"/>
      <c r="R177" s="130"/>
      <c r="T177" s="160" t="s">
        <v>5</v>
      </c>
      <c r="U177" s="43" t="s">
        <v>40</v>
      </c>
      <c r="V177" s="35"/>
      <c r="W177" s="161">
        <f t="shared" si="36"/>
        <v>0</v>
      </c>
      <c r="X177" s="161">
        <v>0</v>
      </c>
      <c r="Y177" s="161">
        <f t="shared" si="37"/>
        <v>0</v>
      </c>
      <c r="Z177" s="161">
        <v>0</v>
      </c>
      <c r="AA177" s="162">
        <f t="shared" si="38"/>
        <v>0</v>
      </c>
      <c r="AR177" s="17" t="s">
        <v>232</v>
      </c>
      <c r="AT177" s="17" t="s">
        <v>149</v>
      </c>
      <c r="AU177" s="17" t="s">
        <v>99</v>
      </c>
      <c r="AY177" s="17" t="s">
        <v>147</v>
      </c>
      <c r="BE177" s="101">
        <f t="shared" si="39"/>
        <v>0</v>
      </c>
      <c r="BF177" s="101">
        <f t="shared" si="40"/>
        <v>0</v>
      </c>
      <c r="BG177" s="101">
        <f t="shared" si="41"/>
        <v>0</v>
      </c>
      <c r="BH177" s="101">
        <f t="shared" si="42"/>
        <v>0</v>
      </c>
      <c r="BI177" s="101">
        <f t="shared" si="43"/>
        <v>0</v>
      </c>
      <c r="BJ177" s="17" t="s">
        <v>83</v>
      </c>
      <c r="BK177" s="101">
        <f t="shared" si="44"/>
        <v>0</v>
      </c>
      <c r="BL177" s="17" t="s">
        <v>232</v>
      </c>
      <c r="BM177" s="17" t="s">
        <v>304</v>
      </c>
    </row>
    <row r="178" spans="2:65" s="1" customFormat="1" ht="20.45" customHeight="1">
      <c r="B178" s="127"/>
      <c r="C178" s="156" t="s">
        <v>305</v>
      </c>
      <c r="D178" s="156" t="s">
        <v>149</v>
      </c>
      <c r="E178" s="157" t="s">
        <v>306</v>
      </c>
      <c r="F178" s="235" t="s">
        <v>307</v>
      </c>
      <c r="G178" s="235"/>
      <c r="H178" s="235"/>
      <c r="I178" s="235"/>
      <c r="J178" s="158" t="s">
        <v>194</v>
      </c>
      <c r="K178" s="159">
        <v>0.17599999999999999</v>
      </c>
      <c r="L178" s="233">
        <v>0</v>
      </c>
      <c r="M178" s="233"/>
      <c r="N178" s="236">
        <f t="shared" si="35"/>
        <v>0</v>
      </c>
      <c r="O178" s="236"/>
      <c r="P178" s="236"/>
      <c r="Q178" s="236"/>
      <c r="R178" s="130"/>
      <c r="T178" s="160" t="s">
        <v>5</v>
      </c>
      <c r="U178" s="43" t="s">
        <v>40</v>
      </c>
      <c r="V178" s="35"/>
      <c r="W178" s="161">
        <f t="shared" si="36"/>
        <v>0</v>
      </c>
      <c r="X178" s="161">
        <v>0</v>
      </c>
      <c r="Y178" s="161">
        <f t="shared" si="37"/>
        <v>0</v>
      </c>
      <c r="Z178" s="161">
        <v>0</v>
      </c>
      <c r="AA178" s="162">
        <f t="shared" si="38"/>
        <v>0</v>
      </c>
      <c r="AR178" s="17" t="s">
        <v>232</v>
      </c>
      <c r="AT178" s="17" t="s">
        <v>149</v>
      </c>
      <c r="AU178" s="17" t="s">
        <v>99</v>
      </c>
      <c r="AY178" s="17" t="s">
        <v>147</v>
      </c>
      <c r="BE178" s="101">
        <f t="shared" si="39"/>
        <v>0</v>
      </c>
      <c r="BF178" s="101">
        <f t="shared" si="40"/>
        <v>0</v>
      </c>
      <c r="BG178" s="101">
        <f t="shared" si="41"/>
        <v>0</v>
      </c>
      <c r="BH178" s="101">
        <f t="shared" si="42"/>
        <v>0</v>
      </c>
      <c r="BI178" s="101">
        <f t="shared" si="43"/>
        <v>0</v>
      </c>
      <c r="BJ178" s="17" t="s">
        <v>83</v>
      </c>
      <c r="BK178" s="101">
        <f t="shared" si="44"/>
        <v>0</v>
      </c>
      <c r="BL178" s="17" t="s">
        <v>232</v>
      </c>
      <c r="BM178" s="17" t="s">
        <v>308</v>
      </c>
    </row>
    <row r="179" spans="2:65" s="1" customFormat="1" ht="30.6" customHeight="1">
      <c r="B179" s="127"/>
      <c r="C179" s="156" t="s">
        <v>309</v>
      </c>
      <c r="D179" s="156" t="s">
        <v>149</v>
      </c>
      <c r="E179" s="157" t="s">
        <v>310</v>
      </c>
      <c r="F179" s="235" t="s">
        <v>311</v>
      </c>
      <c r="G179" s="235"/>
      <c r="H179" s="235"/>
      <c r="I179" s="235"/>
      <c r="J179" s="158" t="s">
        <v>194</v>
      </c>
      <c r="K179" s="159">
        <v>0.17599999999999999</v>
      </c>
      <c r="L179" s="233">
        <v>0</v>
      </c>
      <c r="M179" s="233"/>
      <c r="N179" s="236">
        <f t="shared" si="35"/>
        <v>0</v>
      </c>
      <c r="O179" s="236"/>
      <c r="P179" s="236"/>
      <c r="Q179" s="236"/>
      <c r="R179" s="130"/>
      <c r="T179" s="160" t="s">
        <v>5</v>
      </c>
      <c r="U179" s="43" t="s">
        <v>40</v>
      </c>
      <c r="V179" s="35"/>
      <c r="W179" s="161">
        <f t="shared" si="36"/>
        <v>0</v>
      </c>
      <c r="X179" s="161">
        <v>0</v>
      </c>
      <c r="Y179" s="161">
        <f t="shared" si="37"/>
        <v>0</v>
      </c>
      <c r="Z179" s="161">
        <v>0</v>
      </c>
      <c r="AA179" s="162">
        <f t="shared" si="38"/>
        <v>0</v>
      </c>
      <c r="AR179" s="17" t="s">
        <v>232</v>
      </c>
      <c r="AT179" s="17" t="s">
        <v>149</v>
      </c>
      <c r="AU179" s="17" t="s">
        <v>99</v>
      </c>
      <c r="AY179" s="17" t="s">
        <v>147</v>
      </c>
      <c r="BE179" s="101">
        <f t="shared" si="39"/>
        <v>0</v>
      </c>
      <c r="BF179" s="101">
        <f t="shared" si="40"/>
        <v>0</v>
      </c>
      <c r="BG179" s="101">
        <f t="shared" si="41"/>
        <v>0</v>
      </c>
      <c r="BH179" s="101">
        <f t="shared" si="42"/>
        <v>0</v>
      </c>
      <c r="BI179" s="101">
        <f t="shared" si="43"/>
        <v>0</v>
      </c>
      <c r="BJ179" s="17" t="s">
        <v>83</v>
      </c>
      <c r="BK179" s="101">
        <f t="shared" si="44"/>
        <v>0</v>
      </c>
      <c r="BL179" s="17" t="s">
        <v>232</v>
      </c>
      <c r="BM179" s="17" t="s">
        <v>312</v>
      </c>
    </row>
    <row r="180" spans="2:65" s="9" customFormat="1" ht="29.85" customHeight="1">
      <c r="B180" s="145"/>
      <c r="C180" s="146"/>
      <c r="D180" s="155" t="s">
        <v>119</v>
      </c>
      <c r="E180" s="155"/>
      <c r="F180" s="155"/>
      <c r="G180" s="155"/>
      <c r="H180" s="155"/>
      <c r="I180" s="155"/>
      <c r="J180" s="155"/>
      <c r="K180" s="155"/>
      <c r="L180" s="155"/>
      <c r="M180" s="155"/>
      <c r="N180" s="219">
        <f>BK180</f>
        <v>0</v>
      </c>
      <c r="O180" s="220"/>
      <c r="P180" s="220"/>
      <c r="Q180" s="220"/>
      <c r="R180" s="148"/>
      <c r="T180" s="149"/>
      <c r="U180" s="146"/>
      <c r="V180" s="146"/>
      <c r="W180" s="150">
        <f>SUM(W181:W182)</f>
        <v>0</v>
      </c>
      <c r="X180" s="146"/>
      <c r="Y180" s="150">
        <f>SUM(Y181:Y182)</f>
        <v>8.5000000000000006E-3</v>
      </c>
      <c r="Z180" s="146"/>
      <c r="AA180" s="151">
        <f>SUM(AA181:AA182)</f>
        <v>0</v>
      </c>
      <c r="AR180" s="152" t="s">
        <v>99</v>
      </c>
      <c r="AT180" s="153" t="s">
        <v>74</v>
      </c>
      <c r="AU180" s="153" t="s">
        <v>83</v>
      </c>
      <c r="AY180" s="152" t="s">
        <v>147</v>
      </c>
      <c r="BK180" s="154">
        <f>SUM(BK181:BK182)</f>
        <v>0</v>
      </c>
    </row>
    <row r="181" spans="2:65" s="1" customFormat="1" ht="30.6" customHeight="1">
      <c r="B181" s="127"/>
      <c r="C181" s="156" t="s">
        <v>313</v>
      </c>
      <c r="D181" s="156" t="s">
        <v>149</v>
      </c>
      <c r="E181" s="157" t="s">
        <v>314</v>
      </c>
      <c r="F181" s="235" t="s">
        <v>315</v>
      </c>
      <c r="G181" s="235"/>
      <c r="H181" s="235"/>
      <c r="I181" s="235"/>
      <c r="J181" s="158" t="s">
        <v>152</v>
      </c>
      <c r="K181" s="159">
        <v>17</v>
      </c>
      <c r="L181" s="233">
        <v>0</v>
      </c>
      <c r="M181" s="233"/>
      <c r="N181" s="236">
        <f>ROUND(L181*K181,2)</f>
        <v>0</v>
      </c>
      <c r="O181" s="236"/>
      <c r="P181" s="236"/>
      <c r="Q181" s="236"/>
      <c r="R181" s="130"/>
      <c r="T181" s="160" t="s">
        <v>5</v>
      </c>
      <c r="U181" s="43" t="s">
        <v>40</v>
      </c>
      <c r="V181" s="35"/>
      <c r="W181" s="161">
        <f>V181*K181</f>
        <v>0</v>
      </c>
      <c r="X181" s="161">
        <v>1.3999999999999999E-4</v>
      </c>
      <c r="Y181" s="161">
        <f>X181*K181</f>
        <v>2.3799999999999997E-3</v>
      </c>
      <c r="Z181" s="161">
        <v>0</v>
      </c>
      <c r="AA181" s="162">
        <f>Z181*K181</f>
        <v>0</v>
      </c>
      <c r="AR181" s="17" t="s">
        <v>232</v>
      </c>
      <c r="AT181" s="17" t="s">
        <v>149</v>
      </c>
      <c r="AU181" s="17" t="s">
        <v>99</v>
      </c>
      <c r="AY181" s="17" t="s">
        <v>147</v>
      </c>
      <c r="BE181" s="101">
        <f>IF(U181="základní",N181,0)</f>
        <v>0</v>
      </c>
      <c r="BF181" s="101">
        <f>IF(U181="snížená",N181,0)</f>
        <v>0</v>
      </c>
      <c r="BG181" s="101">
        <f>IF(U181="zákl. přenesená",N181,0)</f>
        <v>0</v>
      </c>
      <c r="BH181" s="101">
        <f>IF(U181="sníž. přenesená",N181,0)</f>
        <v>0</v>
      </c>
      <c r="BI181" s="101">
        <f>IF(U181="nulová",N181,0)</f>
        <v>0</v>
      </c>
      <c r="BJ181" s="17" t="s">
        <v>83</v>
      </c>
      <c r="BK181" s="101">
        <f>ROUND(L181*K181,2)</f>
        <v>0</v>
      </c>
      <c r="BL181" s="17" t="s">
        <v>232</v>
      </c>
      <c r="BM181" s="17" t="s">
        <v>316</v>
      </c>
    </row>
    <row r="182" spans="2:65" s="1" customFormat="1" ht="20.45" customHeight="1">
      <c r="B182" s="127"/>
      <c r="C182" s="156" t="s">
        <v>317</v>
      </c>
      <c r="D182" s="156" t="s">
        <v>149</v>
      </c>
      <c r="E182" s="157" t="s">
        <v>318</v>
      </c>
      <c r="F182" s="235" t="s">
        <v>319</v>
      </c>
      <c r="G182" s="235"/>
      <c r="H182" s="235"/>
      <c r="I182" s="235"/>
      <c r="J182" s="158" t="s">
        <v>152</v>
      </c>
      <c r="K182" s="159">
        <v>17</v>
      </c>
      <c r="L182" s="233">
        <v>0</v>
      </c>
      <c r="M182" s="233"/>
      <c r="N182" s="236">
        <f>ROUND(L182*K182,2)</f>
        <v>0</v>
      </c>
      <c r="O182" s="236"/>
      <c r="P182" s="236"/>
      <c r="Q182" s="236"/>
      <c r="R182" s="130"/>
      <c r="T182" s="160" t="s">
        <v>5</v>
      </c>
      <c r="U182" s="43" t="s">
        <v>40</v>
      </c>
      <c r="V182" s="35"/>
      <c r="W182" s="161">
        <f>V182*K182</f>
        <v>0</v>
      </c>
      <c r="X182" s="161">
        <v>3.6000000000000002E-4</v>
      </c>
      <c r="Y182" s="161">
        <f>X182*K182</f>
        <v>6.1200000000000004E-3</v>
      </c>
      <c r="Z182" s="161">
        <v>0</v>
      </c>
      <c r="AA182" s="162">
        <f>Z182*K182</f>
        <v>0</v>
      </c>
      <c r="AR182" s="17" t="s">
        <v>232</v>
      </c>
      <c r="AT182" s="17" t="s">
        <v>149</v>
      </c>
      <c r="AU182" s="17" t="s">
        <v>99</v>
      </c>
      <c r="AY182" s="17" t="s">
        <v>147</v>
      </c>
      <c r="BE182" s="101">
        <f>IF(U182="základní",N182,0)</f>
        <v>0</v>
      </c>
      <c r="BF182" s="101">
        <f>IF(U182="snížená",N182,0)</f>
        <v>0</v>
      </c>
      <c r="BG182" s="101">
        <f>IF(U182="zákl. přenesená",N182,0)</f>
        <v>0</v>
      </c>
      <c r="BH182" s="101">
        <f>IF(U182="sníž. přenesená",N182,0)</f>
        <v>0</v>
      </c>
      <c r="BI182" s="101">
        <f>IF(U182="nulová",N182,0)</f>
        <v>0</v>
      </c>
      <c r="BJ182" s="17" t="s">
        <v>83</v>
      </c>
      <c r="BK182" s="101">
        <f>ROUND(L182*K182,2)</f>
        <v>0</v>
      </c>
      <c r="BL182" s="17" t="s">
        <v>232</v>
      </c>
      <c r="BM182" s="17" t="s">
        <v>320</v>
      </c>
    </row>
    <row r="183" spans="2:65" s="9" customFormat="1" ht="29.85" customHeight="1">
      <c r="B183" s="145"/>
      <c r="C183" s="146"/>
      <c r="D183" s="155" t="s">
        <v>120</v>
      </c>
      <c r="E183" s="155"/>
      <c r="F183" s="155"/>
      <c r="G183" s="155"/>
      <c r="H183" s="155"/>
      <c r="I183" s="155"/>
      <c r="J183" s="155"/>
      <c r="K183" s="155"/>
      <c r="L183" s="155"/>
      <c r="M183" s="155"/>
      <c r="N183" s="219">
        <f>BK183</f>
        <v>0</v>
      </c>
      <c r="O183" s="220"/>
      <c r="P183" s="220"/>
      <c r="Q183" s="220"/>
      <c r="R183" s="148"/>
      <c r="T183" s="149"/>
      <c r="U183" s="146"/>
      <c r="V183" s="146"/>
      <c r="W183" s="150">
        <f>W184</f>
        <v>0</v>
      </c>
      <c r="X183" s="146"/>
      <c r="Y183" s="150">
        <f>Y184</f>
        <v>1.1699999999999998E-3</v>
      </c>
      <c r="Z183" s="146"/>
      <c r="AA183" s="151">
        <f>AA184</f>
        <v>0</v>
      </c>
      <c r="AR183" s="152" t="s">
        <v>99</v>
      </c>
      <c r="AT183" s="153" t="s">
        <v>74</v>
      </c>
      <c r="AU183" s="153" t="s">
        <v>83</v>
      </c>
      <c r="AY183" s="152" t="s">
        <v>147</v>
      </c>
      <c r="BK183" s="154">
        <f>BK184</f>
        <v>0</v>
      </c>
    </row>
    <row r="184" spans="2:65" s="1" customFormat="1" ht="30.6" customHeight="1">
      <c r="B184" s="127"/>
      <c r="C184" s="156" t="s">
        <v>321</v>
      </c>
      <c r="D184" s="156" t="s">
        <v>149</v>
      </c>
      <c r="E184" s="157" t="s">
        <v>322</v>
      </c>
      <c r="F184" s="235" t="s">
        <v>323</v>
      </c>
      <c r="G184" s="235"/>
      <c r="H184" s="235"/>
      <c r="I184" s="235"/>
      <c r="J184" s="158" t="s">
        <v>152</v>
      </c>
      <c r="K184" s="159">
        <v>9</v>
      </c>
      <c r="L184" s="233">
        <v>0</v>
      </c>
      <c r="M184" s="233"/>
      <c r="N184" s="236">
        <f>ROUND(L184*K184,2)</f>
        <v>0</v>
      </c>
      <c r="O184" s="236"/>
      <c r="P184" s="236"/>
      <c r="Q184" s="236"/>
      <c r="R184" s="130"/>
      <c r="T184" s="160" t="s">
        <v>5</v>
      </c>
      <c r="U184" s="43" t="s">
        <v>40</v>
      </c>
      <c r="V184" s="35"/>
      <c r="W184" s="161">
        <f>V184*K184</f>
        <v>0</v>
      </c>
      <c r="X184" s="161">
        <v>1.2999999999999999E-4</v>
      </c>
      <c r="Y184" s="161">
        <f>X184*K184</f>
        <v>1.1699999999999998E-3</v>
      </c>
      <c r="Z184" s="161">
        <v>0</v>
      </c>
      <c r="AA184" s="162">
        <f>Z184*K184</f>
        <v>0</v>
      </c>
      <c r="AR184" s="17" t="s">
        <v>232</v>
      </c>
      <c r="AT184" s="17" t="s">
        <v>149</v>
      </c>
      <c r="AU184" s="17" t="s">
        <v>99</v>
      </c>
      <c r="AY184" s="17" t="s">
        <v>147</v>
      </c>
      <c r="BE184" s="101">
        <f>IF(U184="základní",N184,0)</f>
        <v>0</v>
      </c>
      <c r="BF184" s="101">
        <f>IF(U184="snížená",N184,0)</f>
        <v>0</v>
      </c>
      <c r="BG184" s="101">
        <f>IF(U184="zákl. přenesená",N184,0)</f>
        <v>0</v>
      </c>
      <c r="BH184" s="101">
        <f>IF(U184="sníž. přenesená",N184,0)</f>
        <v>0</v>
      </c>
      <c r="BI184" s="101">
        <f>IF(U184="nulová",N184,0)</f>
        <v>0</v>
      </c>
      <c r="BJ184" s="17" t="s">
        <v>83</v>
      </c>
      <c r="BK184" s="101">
        <f>ROUND(L184*K184,2)</f>
        <v>0</v>
      </c>
      <c r="BL184" s="17" t="s">
        <v>232</v>
      </c>
      <c r="BM184" s="17" t="s">
        <v>324</v>
      </c>
    </row>
    <row r="185" spans="2:65" s="9" customFormat="1" ht="37.35" customHeight="1">
      <c r="B185" s="145"/>
      <c r="C185" s="146"/>
      <c r="D185" s="147" t="s">
        <v>121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221">
        <f>BK185</f>
        <v>0</v>
      </c>
      <c r="O185" s="222"/>
      <c r="P185" s="222"/>
      <c r="Q185" s="222"/>
      <c r="R185" s="148"/>
      <c r="T185" s="149"/>
      <c r="U185" s="146"/>
      <c r="V185" s="146"/>
      <c r="W185" s="150">
        <f>W186</f>
        <v>0</v>
      </c>
      <c r="X185" s="146"/>
      <c r="Y185" s="150">
        <f>Y186</f>
        <v>0</v>
      </c>
      <c r="Z185" s="146"/>
      <c r="AA185" s="151">
        <f>AA186</f>
        <v>0</v>
      </c>
      <c r="AR185" s="152" t="s">
        <v>325</v>
      </c>
      <c r="AT185" s="153" t="s">
        <v>74</v>
      </c>
      <c r="AU185" s="153" t="s">
        <v>75</v>
      </c>
      <c r="AY185" s="152" t="s">
        <v>147</v>
      </c>
      <c r="BK185" s="154">
        <f>BK186</f>
        <v>0</v>
      </c>
    </row>
    <row r="186" spans="2:65" s="9" customFormat="1" ht="19.899999999999999" customHeight="1">
      <c r="B186" s="145"/>
      <c r="C186" s="146"/>
      <c r="D186" s="155" t="s">
        <v>122</v>
      </c>
      <c r="E186" s="155"/>
      <c r="F186" s="155"/>
      <c r="G186" s="155"/>
      <c r="H186" s="155"/>
      <c r="I186" s="155"/>
      <c r="J186" s="155"/>
      <c r="K186" s="155"/>
      <c r="L186" s="155"/>
      <c r="M186" s="155"/>
      <c r="N186" s="223">
        <f>BK186</f>
        <v>0</v>
      </c>
      <c r="O186" s="224"/>
      <c r="P186" s="224"/>
      <c r="Q186" s="224"/>
      <c r="R186" s="148"/>
      <c r="T186" s="149"/>
      <c r="U186" s="146"/>
      <c r="V186" s="146"/>
      <c r="W186" s="150">
        <f>SUM(W187:W190)</f>
        <v>0</v>
      </c>
      <c r="X186" s="146"/>
      <c r="Y186" s="150">
        <f>SUM(Y187:Y190)</f>
        <v>0</v>
      </c>
      <c r="Z186" s="146"/>
      <c r="AA186" s="151">
        <f>SUM(AA187:AA190)</f>
        <v>0</v>
      </c>
      <c r="AR186" s="152" t="s">
        <v>325</v>
      </c>
      <c r="AT186" s="153" t="s">
        <v>74</v>
      </c>
      <c r="AU186" s="153" t="s">
        <v>83</v>
      </c>
      <c r="AY186" s="152" t="s">
        <v>147</v>
      </c>
      <c r="BK186" s="154">
        <f>SUM(BK187:BK190)</f>
        <v>0</v>
      </c>
    </row>
    <row r="187" spans="2:65" s="1" customFormat="1" ht="14.45" customHeight="1">
      <c r="B187" s="127"/>
      <c r="C187" s="156" t="s">
        <v>83</v>
      </c>
      <c r="D187" s="156" t="s">
        <v>149</v>
      </c>
      <c r="E187" s="157" t="s">
        <v>326</v>
      </c>
      <c r="F187" s="235" t="s">
        <v>125</v>
      </c>
      <c r="G187" s="235"/>
      <c r="H187" s="235"/>
      <c r="I187" s="235"/>
      <c r="J187" s="158" t="s">
        <v>327</v>
      </c>
      <c r="K187" s="159">
        <v>1</v>
      </c>
      <c r="L187" s="233">
        <v>0</v>
      </c>
      <c r="M187" s="233"/>
      <c r="N187" s="236">
        <f>ROUND(L187*K187,2)</f>
        <v>0</v>
      </c>
      <c r="O187" s="236"/>
      <c r="P187" s="236"/>
      <c r="Q187" s="236"/>
      <c r="R187" s="130"/>
      <c r="T187" s="160" t="s">
        <v>5</v>
      </c>
      <c r="U187" s="43" t="s">
        <v>40</v>
      </c>
      <c r="V187" s="35"/>
      <c r="W187" s="161">
        <f>V187*K187</f>
        <v>0</v>
      </c>
      <c r="X187" s="161">
        <v>0</v>
      </c>
      <c r="Y187" s="161">
        <f>X187*K187</f>
        <v>0</v>
      </c>
      <c r="Z187" s="161">
        <v>0</v>
      </c>
      <c r="AA187" s="162">
        <f>Z187*K187</f>
        <v>0</v>
      </c>
      <c r="AR187" s="17" t="s">
        <v>328</v>
      </c>
      <c r="AT187" s="17" t="s">
        <v>149</v>
      </c>
      <c r="AU187" s="17" t="s">
        <v>99</v>
      </c>
      <c r="AY187" s="17" t="s">
        <v>147</v>
      </c>
      <c r="BE187" s="101">
        <f>IF(U187="základní",N187,0)</f>
        <v>0</v>
      </c>
      <c r="BF187" s="101">
        <f>IF(U187="snížená",N187,0)</f>
        <v>0</v>
      </c>
      <c r="BG187" s="101">
        <f>IF(U187="zákl. přenesená",N187,0)</f>
        <v>0</v>
      </c>
      <c r="BH187" s="101">
        <f>IF(U187="sníž. přenesená",N187,0)</f>
        <v>0</v>
      </c>
      <c r="BI187" s="101">
        <f>IF(U187="nulová",N187,0)</f>
        <v>0</v>
      </c>
      <c r="BJ187" s="17" t="s">
        <v>83</v>
      </c>
      <c r="BK187" s="101">
        <f>ROUND(L187*K187,2)</f>
        <v>0</v>
      </c>
      <c r="BL187" s="17" t="s">
        <v>328</v>
      </c>
      <c r="BM187" s="17" t="s">
        <v>329</v>
      </c>
    </row>
    <row r="188" spans="2:65" s="1" customFormat="1" ht="14.45" customHeight="1">
      <c r="B188" s="127"/>
      <c r="C188" s="156" t="s">
        <v>330</v>
      </c>
      <c r="D188" s="156" t="s">
        <v>149</v>
      </c>
      <c r="E188" s="157" t="s">
        <v>331</v>
      </c>
      <c r="F188" s="235" t="s">
        <v>332</v>
      </c>
      <c r="G188" s="235"/>
      <c r="H188" s="235"/>
      <c r="I188" s="235"/>
      <c r="J188" s="158" t="s">
        <v>152</v>
      </c>
      <c r="K188" s="159">
        <v>20</v>
      </c>
      <c r="L188" s="233">
        <v>0</v>
      </c>
      <c r="M188" s="233"/>
      <c r="N188" s="236">
        <f>ROUND(L188*K188,2)</f>
        <v>0</v>
      </c>
      <c r="O188" s="236"/>
      <c r="P188" s="236"/>
      <c r="Q188" s="236"/>
      <c r="R188" s="130"/>
      <c r="T188" s="160" t="s">
        <v>5</v>
      </c>
      <c r="U188" s="43" t="s">
        <v>40</v>
      </c>
      <c r="V188" s="35"/>
      <c r="W188" s="161">
        <f>V188*K188</f>
        <v>0</v>
      </c>
      <c r="X188" s="161">
        <v>0</v>
      </c>
      <c r="Y188" s="161">
        <f>X188*K188</f>
        <v>0</v>
      </c>
      <c r="Z188" s="161">
        <v>0</v>
      </c>
      <c r="AA188" s="162">
        <f>Z188*K188</f>
        <v>0</v>
      </c>
      <c r="AR188" s="17" t="s">
        <v>328</v>
      </c>
      <c r="AT188" s="17" t="s">
        <v>149</v>
      </c>
      <c r="AU188" s="17" t="s">
        <v>99</v>
      </c>
      <c r="AY188" s="17" t="s">
        <v>147</v>
      </c>
      <c r="BE188" s="101">
        <f>IF(U188="základní",N188,0)</f>
        <v>0</v>
      </c>
      <c r="BF188" s="101">
        <f>IF(U188="snížená",N188,0)</f>
        <v>0</v>
      </c>
      <c r="BG188" s="101">
        <f>IF(U188="zákl. přenesená",N188,0)</f>
        <v>0</v>
      </c>
      <c r="BH188" s="101">
        <f>IF(U188="sníž. přenesená",N188,0)</f>
        <v>0</v>
      </c>
      <c r="BI188" s="101">
        <f>IF(U188="nulová",N188,0)</f>
        <v>0</v>
      </c>
      <c r="BJ188" s="17" t="s">
        <v>83</v>
      </c>
      <c r="BK188" s="101">
        <f>ROUND(L188*K188,2)</f>
        <v>0</v>
      </c>
      <c r="BL188" s="17" t="s">
        <v>328</v>
      </c>
      <c r="BM188" s="17" t="s">
        <v>333</v>
      </c>
    </row>
    <row r="189" spans="2:65" s="1" customFormat="1" ht="14.45" customHeight="1">
      <c r="B189" s="127"/>
      <c r="C189" s="156" t="s">
        <v>334</v>
      </c>
      <c r="D189" s="156" t="s">
        <v>149</v>
      </c>
      <c r="E189" s="157" t="s">
        <v>335</v>
      </c>
      <c r="F189" s="235" t="s">
        <v>336</v>
      </c>
      <c r="G189" s="235"/>
      <c r="H189" s="235"/>
      <c r="I189" s="235"/>
      <c r="J189" s="158" t="s">
        <v>327</v>
      </c>
      <c r="K189" s="159">
        <v>1</v>
      </c>
      <c r="L189" s="233">
        <v>0</v>
      </c>
      <c r="M189" s="233"/>
      <c r="N189" s="236">
        <f>ROUND(L189*K189,2)</f>
        <v>0</v>
      </c>
      <c r="O189" s="236"/>
      <c r="P189" s="236"/>
      <c r="Q189" s="236"/>
      <c r="R189" s="130"/>
      <c r="T189" s="160" t="s">
        <v>5</v>
      </c>
      <c r="U189" s="43" t="s">
        <v>40</v>
      </c>
      <c r="V189" s="35"/>
      <c r="W189" s="161">
        <f>V189*K189</f>
        <v>0</v>
      </c>
      <c r="X189" s="161">
        <v>0</v>
      </c>
      <c r="Y189" s="161">
        <f>X189*K189</f>
        <v>0</v>
      </c>
      <c r="Z189" s="161">
        <v>0</v>
      </c>
      <c r="AA189" s="162">
        <f>Z189*K189</f>
        <v>0</v>
      </c>
      <c r="AR189" s="17" t="s">
        <v>328</v>
      </c>
      <c r="AT189" s="17" t="s">
        <v>149</v>
      </c>
      <c r="AU189" s="17" t="s">
        <v>99</v>
      </c>
      <c r="AY189" s="17" t="s">
        <v>147</v>
      </c>
      <c r="BE189" s="101">
        <f>IF(U189="základní",N189,0)</f>
        <v>0</v>
      </c>
      <c r="BF189" s="101">
        <f>IF(U189="snížená",N189,0)</f>
        <v>0</v>
      </c>
      <c r="BG189" s="101">
        <f>IF(U189="zákl. přenesená",N189,0)</f>
        <v>0</v>
      </c>
      <c r="BH189" s="101">
        <f>IF(U189="sníž. přenesená",N189,0)</f>
        <v>0</v>
      </c>
      <c r="BI189" s="101">
        <f>IF(U189="nulová",N189,0)</f>
        <v>0</v>
      </c>
      <c r="BJ189" s="17" t="s">
        <v>83</v>
      </c>
      <c r="BK189" s="101">
        <f>ROUND(L189*K189,2)</f>
        <v>0</v>
      </c>
      <c r="BL189" s="17" t="s">
        <v>328</v>
      </c>
      <c r="BM189" s="17" t="s">
        <v>337</v>
      </c>
    </row>
    <row r="190" spans="2:65" s="1" customFormat="1" ht="14.45" customHeight="1">
      <c r="B190" s="127"/>
      <c r="C190" s="156" t="s">
        <v>99</v>
      </c>
      <c r="D190" s="156" t="s">
        <v>149</v>
      </c>
      <c r="E190" s="157" t="s">
        <v>338</v>
      </c>
      <c r="F190" s="235" t="s">
        <v>339</v>
      </c>
      <c r="G190" s="235"/>
      <c r="H190" s="235"/>
      <c r="I190" s="235"/>
      <c r="J190" s="158" t="s">
        <v>327</v>
      </c>
      <c r="K190" s="159">
        <v>1</v>
      </c>
      <c r="L190" s="233">
        <v>0</v>
      </c>
      <c r="M190" s="233"/>
      <c r="N190" s="236">
        <f>ROUND(L190*K190,2)</f>
        <v>0</v>
      </c>
      <c r="O190" s="236"/>
      <c r="P190" s="236"/>
      <c r="Q190" s="236"/>
      <c r="R190" s="130"/>
      <c r="T190" s="160" t="s">
        <v>5</v>
      </c>
      <c r="U190" s="43" t="s">
        <v>40</v>
      </c>
      <c r="V190" s="35"/>
      <c r="W190" s="161">
        <f>V190*K190</f>
        <v>0</v>
      </c>
      <c r="X190" s="161">
        <v>0</v>
      </c>
      <c r="Y190" s="161">
        <f>X190*K190</f>
        <v>0</v>
      </c>
      <c r="Z190" s="161">
        <v>0</v>
      </c>
      <c r="AA190" s="162">
        <f>Z190*K190</f>
        <v>0</v>
      </c>
      <c r="AR190" s="17" t="s">
        <v>328</v>
      </c>
      <c r="AT190" s="17" t="s">
        <v>149</v>
      </c>
      <c r="AU190" s="17" t="s">
        <v>99</v>
      </c>
      <c r="AY190" s="17" t="s">
        <v>147</v>
      </c>
      <c r="BE190" s="101">
        <f>IF(U190="základní",N190,0)</f>
        <v>0</v>
      </c>
      <c r="BF190" s="101">
        <f>IF(U190="snížená",N190,0)</f>
        <v>0</v>
      </c>
      <c r="BG190" s="101">
        <f>IF(U190="zákl. přenesená",N190,0)</f>
        <v>0</v>
      </c>
      <c r="BH190" s="101">
        <f>IF(U190="sníž. přenesená",N190,0)</f>
        <v>0</v>
      </c>
      <c r="BI190" s="101">
        <f>IF(U190="nulová",N190,0)</f>
        <v>0</v>
      </c>
      <c r="BJ190" s="17" t="s">
        <v>83</v>
      </c>
      <c r="BK190" s="101">
        <f>ROUND(L190*K190,2)</f>
        <v>0</v>
      </c>
      <c r="BL190" s="17" t="s">
        <v>328</v>
      </c>
      <c r="BM190" s="17" t="s">
        <v>340</v>
      </c>
    </row>
    <row r="191" spans="2:65" s="1" customFormat="1" ht="49.9" customHeight="1">
      <c r="B191" s="34"/>
      <c r="C191" s="35"/>
      <c r="D191" s="147" t="s">
        <v>341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225">
        <f t="shared" ref="N191:N196" si="45">BK191</f>
        <v>0</v>
      </c>
      <c r="O191" s="226"/>
      <c r="P191" s="226"/>
      <c r="Q191" s="226"/>
      <c r="R191" s="36"/>
      <c r="T191" s="167"/>
      <c r="U191" s="35"/>
      <c r="V191" s="35"/>
      <c r="W191" s="35"/>
      <c r="X191" s="35"/>
      <c r="Y191" s="35"/>
      <c r="Z191" s="35"/>
      <c r="AA191" s="73"/>
      <c r="AT191" s="17" t="s">
        <v>74</v>
      </c>
      <c r="AU191" s="17" t="s">
        <v>75</v>
      </c>
      <c r="AY191" s="17" t="s">
        <v>342</v>
      </c>
      <c r="BK191" s="101">
        <f>SUM(BK192:BK196)</f>
        <v>0</v>
      </c>
    </row>
    <row r="192" spans="2:65" s="1" customFormat="1" ht="22.35" customHeight="1">
      <c r="B192" s="34"/>
      <c r="C192" s="168" t="s">
        <v>5</v>
      </c>
      <c r="D192" s="168" t="s">
        <v>149</v>
      </c>
      <c r="E192" s="169" t="s">
        <v>5</v>
      </c>
      <c r="F192" s="232" t="s">
        <v>5</v>
      </c>
      <c r="G192" s="232"/>
      <c r="H192" s="232"/>
      <c r="I192" s="232"/>
      <c r="J192" s="170" t="s">
        <v>5</v>
      </c>
      <c r="K192" s="171"/>
      <c r="L192" s="233"/>
      <c r="M192" s="234"/>
      <c r="N192" s="234">
        <f t="shared" si="45"/>
        <v>0</v>
      </c>
      <c r="O192" s="234"/>
      <c r="P192" s="234"/>
      <c r="Q192" s="234"/>
      <c r="R192" s="36"/>
      <c r="T192" s="160" t="s">
        <v>5</v>
      </c>
      <c r="U192" s="172" t="s">
        <v>40</v>
      </c>
      <c r="V192" s="35"/>
      <c r="W192" s="35"/>
      <c r="X192" s="35"/>
      <c r="Y192" s="35"/>
      <c r="Z192" s="35"/>
      <c r="AA192" s="73"/>
      <c r="AT192" s="17" t="s">
        <v>342</v>
      </c>
      <c r="AU192" s="17" t="s">
        <v>83</v>
      </c>
      <c r="AY192" s="17" t="s">
        <v>342</v>
      </c>
      <c r="BE192" s="101">
        <f>IF(U192="základní",N192,0)</f>
        <v>0</v>
      </c>
      <c r="BF192" s="101">
        <f>IF(U192="snížená",N192,0)</f>
        <v>0</v>
      </c>
      <c r="BG192" s="101">
        <f>IF(U192="zákl. přenesená",N192,0)</f>
        <v>0</v>
      </c>
      <c r="BH192" s="101">
        <f>IF(U192="sníž. přenesená",N192,0)</f>
        <v>0</v>
      </c>
      <c r="BI192" s="101">
        <f>IF(U192="nulová",N192,0)</f>
        <v>0</v>
      </c>
      <c r="BJ192" s="17" t="s">
        <v>83</v>
      </c>
      <c r="BK192" s="101">
        <f>L192*K192</f>
        <v>0</v>
      </c>
    </row>
    <row r="193" spans="2:63" s="1" customFormat="1" ht="22.35" customHeight="1">
      <c r="B193" s="34"/>
      <c r="C193" s="168" t="s">
        <v>5</v>
      </c>
      <c r="D193" s="168" t="s">
        <v>149</v>
      </c>
      <c r="E193" s="169" t="s">
        <v>5</v>
      </c>
      <c r="F193" s="232" t="s">
        <v>5</v>
      </c>
      <c r="G193" s="232"/>
      <c r="H193" s="232"/>
      <c r="I193" s="232"/>
      <c r="J193" s="170" t="s">
        <v>5</v>
      </c>
      <c r="K193" s="171"/>
      <c r="L193" s="233"/>
      <c r="M193" s="234"/>
      <c r="N193" s="234">
        <f t="shared" si="45"/>
        <v>0</v>
      </c>
      <c r="O193" s="234"/>
      <c r="P193" s="234"/>
      <c r="Q193" s="234"/>
      <c r="R193" s="36"/>
      <c r="T193" s="160" t="s">
        <v>5</v>
      </c>
      <c r="U193" s="172" t="s">
        <v>40</v>
      </c>
      <c r="V193" s="35"/>
      <c r="W193" s="35"/>
      <c r="X193" s="35"/>
      <c r="Y193" s="35"/>
      <c r="Z193" s="35"/>
      <c r="AA193" s="73"/>
      <c r="AT193" s="17" t="s">
        <v>342</v>
      </c>
      <c r="AU193" s="17" t="s">
        <v>83</v>
      </c>
      <c r="AY193" s="17" t="s">
        <v>342</v>
      </c>
      <c r="BE193" s="101">
        <f>IF(U193="základní",N193,0)</f>
        <v>0</v>
      </c>
      <c r="BF193" s="101">
        <f>IF(U193="snížená",N193,0)</f>
        <v>0</v>
      </c>
      <c r="BG193" s="101">
        <f>IF(U193="zákl. přenesená",N193,0)</f>
        <v>0</v>
      </c>
      <c r="BH193" s="101">
        <f>IF(U193="sníž. přenesená",N193,0)</f>
        <v>0</v>
      </c>
      <c r="BI193" s="101">
        <f>IF(U193="nulová",N193,0)</f>
        <v>0</v>
      </c>
      <c r="BJ193" s="17" t="s">
        <v>83</v>
      </c>
      <c r="BK193" s="101">
        <f>L193*K193</f>
        <v>0</v>
      </c>
    </row>
    <row r="194" spans="2:63" s="1" customFormat="1" ht="22.35" customHeight="1">
      <c r="B194" s="34"/>
      <c r="C194" s="168" t="s">
        <v>5</v>
      </c>
      <c r="D194" s="168" t="s">
        <v>149</v>
      </c>
      <c r="E194" s="169" t="s">
        <v>5</v>
      </c>
      <c r="F194" s="232" t="s">
        <v>5</v>
      </c>
      <c r="G194" s="232"/>
      <c r="H194" s="232"/>
      <c r="I194" s="232"/>
      <c r="J194" s="170" t="s">
        <v>5</v>
      </c>
      <c r="K194" s="171"/>
      <c r="L194" s="233"/>
      <c r="M194" s="234"/>
      <c r="N194" s="234">
        <f t="shared" si="45"/>
        <v>0</v>
      </c>
      <c r="O194" s="234"/>
      <c r="P194" s="234"/>
      <c r="Q194" s="234"/>
      <c r="R194" s="36"/>
      <c r="T194" s="160" t="s">
        <v>5</v>
      </c>
      <c r="U194" s="172" t="s">
        <v>40</v>
      </c>
      <c r="V194" s="35"/>
      <c r="W194" s="35"/>
      <c r="X194" s="35"/>
      <c r="Y194" s="35"/>
      <c r="Z194" s="35"/>
      <c r="AA194" s="73"/>
      <c r="AT194" s="17" t="s">
        <v>342</v>
      </c>
      <c r="AU194" s="17" t="s">
        <v>83</v>
      </c>
      <c r="AY194" s="17" t="s">
        <v>342</v>
      </c>
      <c r="BE194" s="101">
        <f>IF(U194="základní",N194,0)</f>
        <v>0</v>
      </c>
      <c r="BF194" s="101">
        <f>IF(U194="snížená",N194,0)</f>
        <v>0</v>
      </c>
      <c r="BG194" s="101">
        <f>IF(U194="zákl. přenesená",N194,0)</f>
        <v>0</v>
      </c>
      <c r="BH194" s="101">
        <f>IF(U194="sníž. přenesená",N194,0)</f>
        <v>0</v>
      </c>
      <c r="BI194" s="101">
        <f>IF(U194="nulová",N194,0)</f>
        <v>0</v>
      </c>
      <c r="BJ194" s="17" t="s">
        <v>83</v>
      </c>
      <c r="BK194" s="101">
        <f>L194*K194</f>
        <v>0</v>
      </c>
    </row>
    <row r="195" spans="2:63" s="1" customFormat="1" ht="22.35" customHeight="1">
      <c r="B195" s="34"/>
      <c r="C195" s="168" t="s">
        <v>5</v>
      </c>
      <c r="D195" s="168" t="s">
        <v>149</v>
      </c>
      <c r="E195" s="169" t="s">
        <v>5</v>
      </c>
      <c r="F195" s="232" t="s">
        <v>5</v>
      </c>
      <c r="G195" s="232"/>
      <c r="H195" s="232"/>
      <c r="I195" s="232"/>
      <c r="J195" s="170" t="s">
        <v>5</v>
      </c>
      <c r="K195" s="171"/>
      <c r="L195" s="233"/>
      <c r="M195" s="234"/>
      <c r="N195" s="234">
        <f t="shared" si="45"/>
        <v>0</v>
      </c>
      <c r="O195" s="234"/>
      <c r="P195" s="234"/>
      <c r="Q195" s="234"/>
      <c r="R195" s="36"/>
      <c r="T195" s="160" t="s">
        <v>5</v>
      </c>
      <c r="U195" s="172" t="s">
        <v>40</v>
      </c>
      <c r="V195" s="35"/>
      <c r="W195" s="35"/>
      <c r="X195" s="35"/>
      <c r="Y195" s="35"/>
      <c r="Z195" s="35"/>
      <c r="AA195" s="73"/>
      <c r="AT195" s="17" t="s">
        <v>342</v>
      </c>
      <c r="AU195" s="17" t="s">
        <v>83</v>
      </c>
      <c r="AY195" s="17" t="s">
        <v>342</v>
      </c>
      <c r="BE195" s="101">
        <f>IF(U195="základní",N195,0)</f>
        <v>0</v>
      </c>
      <c r="BF195" s="101">
        <f>IF(U195="snížená",N195,0)</f>
        <v>0</v>
      </c>
      <c r="BG195" s="101">
        <f>IF(U195="zákl. přenesená",N195,0)</f>
        <v>0</v>
      </c>
      <c r="BH195" s="101">
        <f>IF(U195="sníž. přenesená",N195,0)</f>
        <v>0</v>
      </c>
      <c r="BI195" s="101">
        <f>IF(U195="nulová",N195,0)</f>
        <v>0</v>
      </c>
      <c r="BJ195" s="17" t="s">
        <v>83</v>
      </c>
      <c r="BK195" s="101">
        <f>L195*K195</f>
        <v>0</v>
      </c>
    </row>
    <row r="196" spans="2:63" s="1" customFormat="1" ht="22.35" customHeight="1">
      <c r="B196" s="34"/>
      <c r="C196" s="168" t="s">
        <v>5</v>
      </c>
      <c r="D196" s="168" t="s">
        <v>149</v>
      </c>
      <c r="E196" s="169" t="s">
        <v>5</v>
      </c>
      <c r="F196" s="232" t="s">
        <v>5</v>
      </c>
      <c r="G196" s="232"/>
      <c r="H196" s="232"/>
      <c r="I196" s="232"/>
      <c r="J196" s="170" t="s">
        <v>5</v>
      </c>
      <c r="K196" s="171"/>
      <c r="L196" s="233"/>
      <c r="M196" s="234"/>
      <c r="N196" s="234">
        <f t="shared" si="45"/>
        <v>0</v>
      </c>
      <c r="O196" s="234"/>
      <c r="P196" s="234"/>
      <c r="Q196" s="234"/>
      <c r="R196" s="36"/>
      <c r="T196" s="160" t="s">
        <v>5</v>
      </c>
      <c r="U196" s="172" t="s">
        <v>40</v>
      </c>
      <c r="V196" s="55"/>
      <c r="W196" s="55"/>
      <c r="X196" s="55"/>
      <c r="Y196" s="55"/>
      <c r="Z196" s="55"/>
      <c r="AA196" s="57"/>
      <c r="AT196" s="17" t="s">
        <v>342</v>
      </c>
      <c r="AU196" s="17" t="s">
        <v>83</v>
      </c>
      <c r="AY196" s="17" t="s">
        <v>342</v>
      </c>
      <c r="BE196" s="101">
        <f>IF(U196="základní",N196,0)</f>
        <v>0</v>
      </c>
      <c r="BF196" s="101">
        <f>IF(U196="snížená",N196,0)</f>
        <v>0</v>
      </c>
      <c r="BG196" s="101">
        <f>IF(U196="zákl. přenesená",N196,0)</f>
        <v>0</v>
      </c>
      <c r="BH196" s="101">
        <f>IF(U196="sníž. přenesená",N196,0)</f>
        <v>0</v>
      </c>
      <c r="BI196" s="101">
        <f>IF(U196="nulová",N196,0)</f>
        <v>0</v>
      </c>
      <c r="BJ196" s="17" t="s">
        <v>83</v>
      </c>
      <c r="BK196" s="101">
        <f>L196*K196</f>
        <v>0</v>
      </c>
    </row>
    <row r="197" spans="2:63" s="1" customFormat="1" ht="6.95" customHeight="1">
      <c r="B197" s="58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60"/>
    </row>
  </sheetData>
  <mergeCells count="24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N172:Q172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N182:Q182"/>
    <mergeCell ref="F184:I184"/>
    <mergeCell ref="L184:M184"/>
    <mergeCell ref="N184:Q184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92:I192"/>
    <mergeCell ref="L192:M192"/>
    <mergeCell ref="N192:Q192"/>
    <mergeCell ref="F193:I193"/>
    <mergeCell ref="L193:M193"/>
    <mergeCell ref="N193:Q193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N180:Q180"/>
    <mergeCell ref="N183:Q183"/>
    <mergeCell ref="N185:Q185"/>
    <mergeCell ref="N186:Q186"/>
    <mergeCell ref="N191:Q191"/>
    <mergeCell ref="H1:K1"/>
    <mergeCell ref="S2:AC2"/>
    <mergeCell ref="N130:Q130"/>
    <mergeCell ref="N131:Q131"/>
    <mergeCell ref="N132:Q132"/>
    <mergeCell ref="N137:Q137"/>
    <mergeCell ref="N144:Q144"/>
    <mergeCell ref="N151:Q151"/>
    <mergeCell ref="N155:Q155"/>
    <mergeCell ref="N156:Q156"/>
    <mergeCell ref="N159:Q159"/>
    <mergeCell ref="F190:I190"/>
    <mergeCell ref="L190:M190"/>
    <mergeCell ref="N190:Q190"/>
    <mergeCell ref="F181:I181"/>
    <mergeCell ref="L181:M181"/>
    <mergeCell ref="N181:Q181"/>
    <mergeCell ref="F182:I182"/>
    <mergeCell ref="L182:M182"/>
  </mergeCells>
  <dataValidations count="2">
    <dataValidation type="list" allowBlank="1" showInputMessage="1" showErrorMessage="1" error="Povoleny jsou hodnoty K, M." sqref="D192:D197">
      <formula1>"K, M"</formula1>
    </dataValidation>
    <dataValidation type="list" allowBlank="1" showInputMessage="1" showErrorMessage="1" error="Povoleny jsou hodnoty základní, snížená, zákl. přenesená, sníž. přenesená, nulová." sqref="U192:U19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Rekapitulace stavby</vt:lpstr>
      <vt:lpstr>KR1-2 - Výměna výkladců</vt:lpstr>
      <vt:lpstr>'KR1-2 - Výměna výkladců'!Oblast_tisku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DESKTOP-1RHO0JU\Dell</dc:creator>
  <cp:lastModifiedBy>PC</cp:lastModifiedBy>
  <cp:lastPrinted>2018-03-20T06:54:44Z</cp:lastPrinted>
  <dcterms:created xsi:type="dcterms:W3CDTF">2018-03-20T06:33:34Z</dcterms:created>
  <dcterms:modified xsi:type="dcterms:W3CDTF">2018-03-20T07:00:02Z</dcterms:modified>
</cp:coreProperties>
</file>