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kapitulace stavby" sheetId="1" r:id="rId1"/>
    <sheet name="SO 101 - Chodník" sheetId="2" r:id="rId2"/>
    <sheet name="Pokyny pro vyplnění" sheetId="3" r:id="rId3"/>
  </sheets>
  <definedNames>
    <definedName name="_xlnm.Print_Area" localSheetId="2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stavby'!$C$39:$AQ$53)</definedName>
    <definedName name="_xlnm.Print_Area" localSheetId="1">('SO 101 - Chodník'!$C$4:$K$38,'SO 101 - Chodník'!$C$44:$K$66,'SO 101 - Chodník'!$C$72:$L$268)</definedName>
    <definedName name="_xlnm._FilterDatabase" localSheetId="1" hidden="1">'SO 101 - Chodník'!$C$84:$L$268</definedName>
    <definedName name="_xlnm.Print_Area" localSheetId="0">('Rekapitulace stavby'!$D$4:$AO$33,'Rekapitulace stavby'!$C$39:$AQ$53)</definedName>
    <definedName name="_xlnm._FilterDatabase" localSheetId="1">'SO 101 - Chodník'!$C$84:$L$268</definedName>
    <definedName name="_xlnm.Print_Area" localSheetId="1">('SO 101 - Chodník'!$C$4:$K$38,'SO 101 - Chodník'!$C$44:$K$66,'SO 101 - Chodník'!$C$72:$L$268)</definedName>
    <definedName name="_xlnm.Print_Area" localSheetId="2">('Pokyny pro vyplnění'!$B$2:$K$69,'Pokyny pro vyplnění'!$B$72:$K$116,'Pokyny pro vyplnění'!$B$119:$K$188,'Pokyny pro vyplnění'!$B$196:$K$216)</definedName>
    <definedName name="_xlnm._FilterDatabase_1">'SO 101 - Chodník'!$C$84:$L$268</definedName>
  </definedNames>
  <calcPr fullCalcOnLoad="1"/>
</workbook>
</file>

<file path=xl/sharedStrings.xml><?xml version="1.0" encoding="utf-8"?>
<sst xmlns="http://schemas.openxmlformats.org/spreadsheetml/2006/main" count="2518" uniqueCount="639">
  <si>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</si>
  <si>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</si>
  <si>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</si>
  <si>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</si>
  <si>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</si>
  <si>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</si>
  <si>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True</t>
  </si>
  <si>
    <t>{3cd83708-9077-4a91-9068-85381568f28f}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</si>
  <si>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</si>
  <si>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</si>
  <si>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</si>
  <si>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</si>
  <si>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</si>
  <si>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</si>
  <si>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</si>
  <si>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</si>
  <si>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</si>
  <si>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13412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</si>
  <si>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</si>
  <si>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</si>
  <si>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Oprava chodníku ulice Revoluční v Krnově</t>
  </si>
  <si>
    <t>KSO:</t>
  </si>
  <si>
    <t>CC-CZ:</t>
  </si>
  <si>
    <t>Místo:</t>
  </si>
  <si>
    <t xml:space="preserve"> </t>
  </si>
  <si>
    <t>Datum:</t>
  </si>
  <si>
    <t>18. 12. 2017</t>
  </si>
  <si>
    <t>Zadavatel:</t>
  </si>
  <si>
    <t>IČ:</t>
  </si>
  <si>
    <t>DIČ:</t>
  </si>
  <si>
    <t>Uchazeč:</t>
  </si>
  <si>
    <t>Vyplň údaj</t>
  </si>
  <si>
    <t>Projektant:</t>
  </si>
  <si>
    <t>47976250</t>
  </si>
  <si>
    <t>Lesprojekt Krnov, s.r.o.</t>
  </si>
  <si>
    <t>CZ47976250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</si>
  <si>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</si>
  <si>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</si>
  <si>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</si>
  <si>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</si>
  <si>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</si>
  <si>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</si>
  <si>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</si>
  <si>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</si>
  <si>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</si>
  <si>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</si>
  <si>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</si>
  <si>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</si>
  <si>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</si>
  <si>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</si>
  <si>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</si>
  <si>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</si>
  <si>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</si>
  <si>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</si>
  <si>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</si>
  <si>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</si>
  <si>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</si>
  <si>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</si>
  <si>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</si>
  <si>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</si>
  <si>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</si>
  <si>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</si>
  <si>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</si>
  <si>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</si>
  <si>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</si>
  <si>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</si>
  <si>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</si>
  <si>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</si>
  <si>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</si>
  <si>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</si>
  <si>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</si>
  <si>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</si>
  <si>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</si>
  <si>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</si>
  <si>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</si>
  <si>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</si>
  <si>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</si>
  <si>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</si>
  <si>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</si>
  <si>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</t>
  </si>
  <si>
    <t>STA</t>
  </si>
  <si>
    <t>1</t>
  </si>
  <si>
    <t>{e894ce47-a3a9-4740-a8d9-0aed645e94be}</t>
  </si>
  <si>
    <t>2</t>
  </si>
  <si>
    <t>1) Krycí list soupisu</t>
  </si>
  <si>
    <t>2) Rekapitulace</t>
  </si>
  <si>
    <t>3) Soupis prací</t>
  </si>
  <si>
    <t>Zpět na list:</t>
  </si>
  <si>
    <t>Rekapitulace stavby</t>
  </si>
  <si>
    <t>Bour_asf</t>
  </si>
  <si>
    <t>346</t>
  </si>
  <si>
    <t>Bour_podklad</t>
  </si>
  <si>
    <t>2711</t>
  </si>
  <si>
    <t>KRYCÍ LIST SOUPISU</t>
  </si>
  <si>
    <t>Bour_dlažba</t>
  </si>
  <si>
    <t>2260</t>
  </si>
  <si>
    <t>Bour_dlaž_kostky</t>
  </si>
  <si>
    <t>105</t>
  </si>
  <si>
    <t>Bour_obr_sil</t>
  </si>
  <si>
    <t>865</t>
  </si>
  <si>
    <t>Bour_obr_kostky</t>
  </si>
  <si>
    <t>35</t>
  </si>
  <si>
    <t>Objekt:</t>
  </si>
  <si>
    <t>Bour_obr_zahon</t>
  </si>
  <si>
    <t>667</t>
  </si>
  <si>
    <t>SO 101 - Chodník</t>
  </si>
  <si>
    <t>Odkop</t>
  </si>
  <si>
    <t>302,125</t>
  </si>
  <si>
    <t>Odkop3</t>
  </si>
  <si>
    <t>181,275</t>
  </si>
  <si>
    <t>Odkop4</t>
  </si>
  <si>
    <t>120,85</t>
  </si>
  <si>
    <t>Dlažba60</t>
  </si>
  <si>
    <t>Dlažba_slepec</t>
  </si>
  <si>
    <t>82</t>
  </si>
  <si>
    <t>Dlažba60_celkem</t>
  </si>
  <si>
    <t>2342</t>
  </si>
  <si>
    <t>Nevh_zemina</t>
  </si>
  <si>
    <t>Ohumusování</t>
  </si>
  <si>
    <t>735</t>
  </si>
  <si>
    <t>Pláň</t>
  </si>
  <si>
    <t>2417</t>
  </si>
  <si>
    <t>Zatravnění</t>
  </si>
  <si>
    <t>Obr_chodník</t>
  </si>
  <si>
    <t>679</t>
  </si>
  <si>
    <t>Obr_sil</t>
  </si>
  <si>
    <t>Dlažba80</t>
  </si>
  <si>
    <t>75</t>
  </si>
  <si>
    <t>Bour_obr_zahon_1</t>
  </si>
  <si>
    <t>228</t>
  </si>
  <si>
    <t>3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</si>
  <si>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</si>
  <si>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</si>
  <si>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</si>
  <si>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</si>
  <si>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</si>
  <si>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</si>
  <si>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</si>
  <si>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</si>
  <si>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</si>
  <si>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</si>
  <si>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</si>
  <si>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</si>
  <si>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</si>
  <si>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</si>
  <si>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</si>
  <si>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    10 - Ostatní a vedlejší  náklady spojené se stavbou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</si>
  <si>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</si>
  <si>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</si>
  <si>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</si>
  <si>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</si>
  <si>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</si>
  <si>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</si>
  <si>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</si>
  <si>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</si>
  <si>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</si>
  <si>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</si>
  <si>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</si>
  <si>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</si>
  <si>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</si>
  <si>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</si>
  <si>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</si>
  <si>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</si>
  <si>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</si>
  <si>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</si>
  <si>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</si>
  <si>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</si>
  <si>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</si>
  <si>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</si>
  <si>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</si>
  <si>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</si>
  <si>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</si>
  <si>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m2</t>
  </si>
  <si>
    <t>CS ÚRS 2013 01</t>
  </si>
  <si>
    <t>4</t>
  </si>
  <si>
    <t>752335520</t>
  </si>
  <si>
    <t>VV</t>
  </si>
  <si>
    <t>"pro novou dlažbu - stáv. chodníky"  2260</t>
  </si>
  <si>
    <t>Součet</t>
  </si>
  <si>
    <t>113106221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</si>
  <si>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 drobných kostek nebo odseků kladených do lože z kameniva</t>
  </si>
  <si>
    <t>-10455875</t>
  </si>
  <si>
    <t>"stáv. vjezdy" 20+20</t>
  </si>
  <si>
    <t>"KÚ" 65</t>
  </si>
  <si>
    <t>113107213</t>
  </si>
  <si>
    <t>Odstranění podkladů nebo krytů s přemístěním hmot na skládku na vzdálenost do 20 m nebo s naložením na dopravní prostředek v ploše jednotlivě přes 200 m2 z kameniva těženého, o tl. vrstvy přes 200 do 300 mm</t>
  </si>
  <si>
    <t>723773635</t>
  </si>
  <si>
    <t>113107241</t>
  </si>
  <si>
    <t>Odstranění podkladů nebo krytů s přemístěním hmot na skládku na vzdálenost do 20 m nebo s naložením na dopravní prostředek v ploše jednotlivě přes 200 m2 živičných, o tl. vrstvy do 50 mm</t>
  </si>
  <si>
    <t>-1574197799</t>
  </si>
  <si>
    <t>"asfaltový chodník - začátek úseku - most " 316</t>
  </si>
  <si>
    <t>"asf. vjezd km 0.210"   30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</si>
  <si>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</si>
  <si>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</si>
  <si>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</si>
  <si>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</si>
  <si>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-2142018591</t>
  </si>
  <si>
    <t>"stáv. sil. obrubníky - pro případné výškové a polohové urovnání - celý úsek" 865</t>
  </si>
  <si>
    <t>6</t>
  </si>
  <si>
    <t>113203111</t>
  </si>
  <si>
    <t>Vytrhání obrub s vybouráním lože, s přemístěním hmot na skládku na vzdálenost do 3 m nebo s naložením na dopravní prostředek z dlažebních kostek</t>
  </si>
  <si>
    <t>-1889381389</t>
  </si>
  <si>
    <t>"stávající obruba z dlažeb. kostek - úsek cca km0.330-0.365" 35</t>
  </si>
  <si>
    <t>7</t>
  </si>
  <si>
    <t>113204111</t>
  </si>
  <si>
    <t>Vytrhání obrub s vybouráním lože, s přemístěním hmot na skládku na vzdálenost do 3 m nebo s naložením na dopravní prostředek záhonových</t>
  </si>
  <si>
    <t>-555022640</t>
  </si>
  <si>
    <t xml:space="preserve">"stáv. záhon. obrubník"  </t>
  </si>
  <si>
    <t>"začátek úseku - km 0.330"  330</t>
  </si>
  <si>
    <t>"úsek 0.520 - KÚ" 160+35+19+65+25+33</t>
  </si>
  <si>
    <t>8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</si>
  <si>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</si>
  <si>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</si>
  <si>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m3</t>
  </si>
  <si>
    <t>2040481932</t>
  </si>
  <si>
    <t>"odkopávky pro případnou sanaci pláně"</t>
  </si>
  <si>
    <t>"50% výměry pláně v prům. tl. 25cm - využít dle potřeby"</t>
  </si>
  <si>
    <t>Pláň*0,5*0,25</t>
  </si>
  <si>
    <t>"60% hor. 3" Odkop*0,6</t>
  </si>
  <si>
    <t>9</t>
  </si>
  <si>
    <t>122202209</t>
  </si>
  <si>
    <t>Příplatek k odkopávkám a prokopávkám pro silnice v hornině tř. 3 za lepivost</t>
  </si>
  <si>
    <t>1021148099</t>
  </si>
  <si>
    <t>"20% hor.3"  Odkop3*0.2</t>
  </si>
  <si>
    <t>10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</si>
  <si>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</si>
  <si>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</si>
  <si>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-1834676493</t>
  </si>
  <si>
    <t>"40% hor. 4"  Odkop*0,4</t>
  </si>
  <si>
    <t>11</t>
  </si>
  <si>
    <t>122302209</t>
  </si>
  <si>
    <t>Příplatek k odkopávkám a prokopávkám pro silnice v hornině tř. 4 za lepivost</t>
  </si>
  <si>
    <t>499144110</t>
  </si>
  <si>
    <t>"20% hor.4"  Odkop4*0,2</t>
  </si>
  <si>
    <t>12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</si>
  <si>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</si>
  <si>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</si>
  <si>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-1683172236</t>
  </si>
  <si>
    <t>"dovoz ornice "  Ohumusování*0,1</t>
  </si>
  <si>
    <t>13</t>
  </si>
  <si>
    <t>M</t>
  </si>
  <si>
    <t>100000001</t>
  </si>
  <si>
    <t>Cena za uložení na skládku</t>
  </si>
  <si>
    <t>t</t>
  </si>
  <si>
    <t>70632065</t>
  </si>
  <si>
    <t>Nevh_zemina*1,8"t/m3"</t>
  </si>
  <si>
    <t>14</t>
  </si>
  <si>
    <t>100000002</t>
  </si>
  <si>
    <t>Cena za získání ornice</t>
  </si>
  <si>
    <t>824963165</t>
  </si>
  <si>
    <t>Ohumusování*0,1*1,5"t/m3"</t>
  </si>
  <si>
    <t>167101101</t>
  </si>
  <si>
    <t>Nakládání, skládání a překládání neulehlého výkopku nebo sypaniny nakládání, množství do 100 m3, z hornin tř. 1 až 4</t>
  </si>
  <si>
    <t>886991880</t>
  </si>
  <si>
    <t>Ohumusování*0,1</t>
  </si>
  <si>
    <t>16</t>
  </si>
  <si>
    <t>171201201</t>
  </si>
  <si>
    <t>Uložení sypaniny na skládky</t>
  </si>
  <si>
    <t>1629964400</t>
  </si>
  <si>
    <t>17</t>
  </si>
  <si>
    <t>181102302</t>
  </si>
  <si>
    <t>Úprava pláně na stavbách dálnic v zářezech mimo skalních se zhutněním</t>
  </si>
  <si>
    <t>480316508</t>
  </si>
  <si>
    <t>Dlažba60_celkem+Dlažba80</t>
  </si>
  <si>
    <t>18</t>
  </si>
  <si>
    <t>181301111</t>
  </si>
  <si>
    <t>Rozprostření a urovnání ornice v rovině nebo ve svahu sklonu do 1 : 5 při souvislé ploše přes 500 m2, tl. vrstvy do 100 mm</t>
  </si>
  <si>
    <t>-227665816</t>
  </si>
  <si>
    <t>19</t>
  </si>
  <si>
    <t>181411131</t>
  </si>
  <si>
    <t>Založení parkového trávníku výsevem plochy do 1000 m2 v rovině a ve svahu do 1:5</t>
  </si>
  <si>
    <t>-1550024546</t>
  </si>
  <si>
    <t xml:space="preserve">"poškozené trávníky kolem stavby š.1m" </t>
  </si>
  <si>
    <t xml:space="preserve">  "km 0.0 - 0.365"   365</t>
  </si>
  <si>
    <t>"0.510 - KÚ" 190+30+30+60+25</t>
  </si>
  <si>
    <t>"KÚ mezi chodníky - plocha"    35</t>
  </si>
  <si>
    <t>20</t>
  </si>
  <si>
    <t>005724100</t>
  </si>
  <si>
    <t>osivo směs travní parková</t>
  </si>
  <si>
    <t>kg</t>
  </si>
  <si>
    <t>-1015021410</t>
  </si>
  <si>
    <t>735*0,025 'Přepočtené koeficientem množství</t>
  </si>
  <si>
    <t>Komunikace</t>
  </si>
  <si>
    <t>564851111</t>
  </si>
  <si>
    <t>Podklad ze štěrkodrti ŠD s rozprostřením a zhutněním, po zhutnění tl. 150 mm</t>
  </si>
  <si>
    <t>814111827</t>
  </si>
  <si>
    <t>"pro chodník" Dlažba60_celkem</t>
  </si>
  <si>
    <t>22</t>
  </si>
  <si>
    <t>564871111</t>
  </si>
  <si>
    <t>Podklad ze štěrkodrti ŠD s rozprostřením a zhutněním, po zhutnění tl. 250 mm</t>
  </si>
  <si>
    <t>354816145</t>
  </si>
  <si>
    <t>"pro chodníkové přejezdy" Dlažba80</t>
  </si>
  <si>
    <t>"pro případnou sanaci pláně - 50% výměry pláně"</t>
  </si>
  <si>
    <t>"využít dle potřeby"  Pláň*0,5</t>
  </si>
  <si>
    <t>23</t>
  </si>
  <si>
    <t>577144131</t>
  </si>
  <si>
    <t>Asfaltový beton vrstva obrusná ACO 11 (ABS) s rozprostřením a se zhutněním z modifikovaného asfaltu v pruhu šířky do 3 m, po zhutnění tl. 50 mm</t>
  </si>
  <si>
    <t>1512345174</t>
  </si>
  <si>
    <t>24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</si>
  <si>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</si>
  <si>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m2, včetně řezání</t>
  </si>
  <si>
    <t>-1244168499</t>
  </si>
  <si>
    <t>"pro chodník - nová dlažba"</t>
  </si>
  <si>
    <t>"slepecká dlažba" 82</t>
  </si>
  <si>
    <t>25</t>
  </si>
  <si>
    <t>592452670</t>
  </si>
  <si>
    <t>dlaždice betonové dlažba zámková (ČSN EN 1338) dlažba vibrolisovaná BEST standardní povrch (uzavřený hladký povrch) provedení: červená,hnědá,okrová,antracit tvarově jednoduchá dlažba KLASIKO pro nevidomé 20 x 10 x 6</t>
  </si>
  <si>
    <t>1458442161</t>
  </si>
  <si>
    <t>Dlažba_slepec*1,02</t>
  </si>
  <si>
    <t>26</t>
  </si>
  <si>
    <t>592453080</t>
  </si>
  <si>
    <t>dlaždice betonové dlažba zámková (ČSN EN 1338) dlažba vibrolisovaná BEST standardní povrch (uzavřený hladký povrch) provedení: přírodní tvarově jednoduchá dlažba KLASIKO              20 x 10 x 6</t>
  </si>
  <si>
    <t>-213725045</t>
  </si>
  <si>
    <t>Dlažba60*1,02</t>
  </si>
  <si>
    <t>27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</si>
  <si>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</si>
  <si>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</si>
  <si>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CS ÚRS 2017 01</t>
  </si>
  <si>
    <t>-397351241</t>
  </si>
  <si>
    <t>PSC</t>
  </si>
  <si>
    <t xml:space="preserve">Poznámka k souboru cen:_x005F_x000d_
1. Pro volbu cen dlažeb platí toto rozdělení: Skupina A: dlažby z prvků stejného tvaru, Skupina B: dlažby z prvků dvou a více tvarů nebo z obrazců o ploše jednotlivě do 100 m2, Skupina C: dlažby obloukovitých tvarů (oblouky, kruhy, apod.). 2. V cenách jsou započteny i náklady na dodání hmot pro lože a na dodání materiálu na výplň spár. 3. V cenách nejsou započteny náklady na dodání zámkové dlažby, které se oceňuje ve specifikaci; ztratné lze dohodnout u plochy a) do 100 m2 ve výši 3 %, b) přes 100 do 300 m2 ve výši 2 %, c) přes 300 m2 ve výši 1 %. 4. Část lože přesahující tloušťku 40 mm se oceňuje cenami souboru cen 451 . . -9 . Příplatek za každých dalších 10 mm tloušťky podkladu nebo lože. </t>
  </si>
  <si>
    <t>"pro vjezdy cca km 0.460 a km 0.670" 40 +35</t>
  </si>
  <si>
    <t>28</t>
  </si>
  <si>
    <t>592453110</t>
  </si>
  <si>
    <t>dlažba skladebná betonová základní 20 x 10 x 8 cm přírodní</t>
  </si>
  <si>
    <t>-325657560</t>
  </si>
  <si>
    <t>75*1,02</t>
  </si>
  <si>
    <t>Trubní vedení</t>
  </si>
  <si>
    <t>29</t>
  </si>
  <si>
    <t>899331111</t>
  </si>
  <si>
    <t>Výšková úprava uličního vstupu nebo vpusti do 200 mm zvýšením poklopu</t>
  </si>
  <si>
    <t>kus</t>
  </si>
  <si>
    <t>1649035963</t>
  </si>
  <si>
    <t>"poklopy" 11</t>
  </si>
  <si>
    <t>30</t>
  </si>
  <si>
    <t>899431111</t>
  </si>
  <si>
    <t>Výšková úprava uličního vstupu nebo vpusti do 200 mm zvýšením krycího hrnce, šoupěte nebo hydrantu bez úpravy armatur</t>
  </si>
  <si>
    <t>971018636</t>
  </si>
  <si>
    <t>"šoupata" 29</t>
  </si>
  <si>
    <t>Ostatní konstrukce a práce-bourání</t>
  </si>
  <si>
    <t>31</t>
  </si>
  <si>
    <t>916241213</t>
  </si>
  <si>
    <t>Osazení obrubníku žulového se zřízením lože, s vyplněním a zatřením spár cementovou maltou stojatého s boční opěrou z betonu prostého tř. C 12/15, do lože z betonu prostého téže značky</t>
  </si>
  <si>
    <t>847622168</t>
  </si>
  <si>
    <t xml:space="preserve">Poznámka k souboru cen:_x005F_x000d_
1. Ceny -1211, -1212 a -1213 lze použít i pro osazení krajníků z kamene. 2. V cenách chodníkových obrubníků ležatých i stojatých jsou započteny pro osazení: a) do lože z kameniva těženého i náklady na dodání hmot pro lože tl. 80 až 100 mm, b) do lože z betonu prostého i náklady na dodání hmot pro lože tl. 80 až 100 mm; v cenách -1113 a -1213 též náklady na zřízení boční opěry. 3. Část lože z betonu prostého přesahující tl. 100 mm se oceňuje cenou 916 99-1121 Lože pod obrubníky, krajníky nebo obruby z dlažebních kostek. 4. V cenách nejsou započteny náklady na dodání obrubníků nebo krajníků, tyto se oceňují ve specifikaci. </t>
  </si>
  <si>
    <t>"osazení stáv. obrubníků v rámci výškové a polohové úpravy celý úsek"  865</t>
  </si>
  <si>
    <t>32</t>
  </si>
  <si>
    <t>583803750</t>
  </si>
  <si>
    <t>obrubník kamenný přímý, žula, 15x25</t>
  </si>
  <si>
    <t>-260424140</t>
  </si>
  <si>
    <t>"10% dodávka nových obrubníků " Obr_sil*1,02*0,1</t>
  </si>
  <si>
    <t>33</t>
  </si>
  <si>
    <t>916231213</t>
  </si>
  <si>
    <t>Osazení chodníkového obrubníku betonového stojatého s boční opěrou do lože z betonu prostého, včetně řezání</t>
  </si>
  <si>
    <t>125363411</t>
  </si>
  <si>
    <t>34</t>
  </si>
  <si>
    <t>592174100</t>
  </si>
  <si>
    <t>obrubník betonový chodníkový ABO 100/10/25 II nat 100x10x25 cm</t>
  </si>
  <si>
    <t>869675883</t>
  </si>
  <si>
    <t>Obr_chodník*1,02</t>
  </si>
  <si>
    <t>966000001</t>
  </si>
  <si>
    <t>Demontáž a montáž dopravních značek v místě chodníku</t>
  </si>
  <si>
    <t>-192326582</t>
  </si>
  <si>
    <t>36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</si>
  <si>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</si>
  <si>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</si>
  <si>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166326803</t>
  </si>
  <si>
    <t>37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</si>
  <si>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</si>
  <si>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</si>
  <si>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1226894398</t>
  </si>
  <si>
    <t>Bour_obr_kostky*0,1</t>
  </si>
  <si>
    <t>99</t>
  </si>
  <si>
    <t>Přesun hmot</t>
  </si>
  <si>
    <t>38</t>
  </si>
  <si>
    <t>783425411</t>
  </si>
  <si>
    <t>Nátěry syntetické potrubí do DN 50 barva dražší lesklý povrch 1x antikorozní, 1x základní, 1x email</t>
  </si>
  <si>
    <t>-2102920682</t>
  </si>
  <si>
    <t xml:space="preserve">"nátěr zábradlí "  </t>
  </si>
  <si>
    <t>"začátek úseku" 30</t>
  </si>
  <si>
    <t>"cca km 0.120" 20</t>
  </si>
  <si>
    <t>"křižovatka Revoluční-Zacpalova" 8+5</t>
  </si>
  <si>
    <t>"KÚ , v místě křižovatky"  10</t>
  </si>
  <si>
    <t>39</t>
  </si>
  <si>
    <t>997221551</t>
  </si>
  <si>
    <t>Vodorovná doprava suti bez naložení, ale se složením a s hrubým urovnáním ze sypkých materiálů, na vzdálenost do 1 km</t>
  </si>
  <si>
    <t>-951634917</t>
  </si>
  <si>
    <t>Bour_asf*0,098</t>
  </si>
  <si>
    <t>Bour_podklad*0,500</t>
  </si>
  <si>
    <t>Suť_sypká</t>
  </si>
  <si>
    <t>40</t>
  </si>
  <si>
    <t>997221559</t>
  </si>
  <si>
    <t>Vodorovná doprava suti bez naložení, ale se složením a s hrubým urovnáním Příplatek k ceně za každý další i započatý 1 km přes 1 km</t>
  </si>
  <si>
    <t>1694515388</t>
  </si>
  <si>
    <t>"skládka H. Benešov dalších 16 km"</t>
  </si>
  <si>
    <t>Bour_asf*0,098*16</t>
  </si>
  <si>
    <t>"skládka Cvilín další 4 km" Bour_podklad*0,500*4</t>
  </si>
  <si>
    <t>41</t>
  </si>
  <si>
    <t>997221561</t>
  </si>
  <si>
    <t>Vodorovná doprava suti bez naložení, ale se složením a s hrubým urovnáním z kusových materiálů, na vzdálenost do 1 km</t>
  </si>
  <si>
    <t>1605966378</t>
  </si>
  <si>
    <t>Bour_obr_kostky*0,115</t>
  </si>
  <si>
    <t>Bour_obr_zahon*0,040</t>
  </si>
  <si>
    <t>Bour_dlažba*0,255</t>
  </si>
  <si>
    <t>Bour_obr_sil*0,1*0,205</t>
  </si>
  <si>
    <t>Bour_dlaž_kostky*0,320</t>
  </si>
  <si>
    <t>42</t>
  </si>
  <si>
    <t>997221569</t>
  </si>
  <si>
    <t>-2059878426</t>
  </si>
  <si>
    <t>"TS Krnov ul. Stará další 2 km"  Bour_obr_kostky*0,115*2</t>
  </si>
  <si>
    <t>"Skládka Cvilín  další 4 km"Bour_obr_zahon*0,040*4</t>
  </si>
  <si>
    <t xml:space="preserve"> "TS Krnov ul. Stará další 2 km"Bour_dlažba*0,255*2</t>
  </si>
  <si>
    <t>"Skládka Cvilín  další 4 km"Bour_obr_sil*0,1*0,205*4</t>
  </si>
  <si>
    <t xml:space="preserve"> "TS Krnov ul. Stará další 2 km" Bour_dlaž_kostky*0,320*2</t>
  </si>
  <si>
    <t>43</t>
  </si>
  <si>
    <t>10000001</t>
  </si>
  <si>
    <t>Cena za uložení na skládku, inertní materiály</t>
  </si>
  <si>
    <t>1158534285</t>
  </si>
  <si>
    <t>Bour_obr_zahon_1*0,040</t>
  </si>
  <si>
    <t>44</t>
  </si>
  <si>
    <t>10000002</t>
  </si>
  <si>
    <t>Cena za uložení na skládku, živ směsi</t>
  </si>
  <si>
    <t>1136774725</t>
  </si>
  <si>
    <t>45</t>
  </si>
  <si>
    <t>997221612</t>
  </si>
  <si>
    <t>Nakládání na dopravní prostředky pro vodorovnou dopravu vybouraných hmot</t>
  </si>
  <si>
    <t>-1988921947</t>
  </si>
  <si>
    <t>"60%   vybourané dlažby  30x30" Bour_dlažba*0.255*0,6</t>
  </si>
  <si>
    <t>46</t>
  </si>
  <si>
    <t>P1</t>
  </si>
  <si>
    <t xml:space="preserve">Europaleta dřevěná 1200x800mm </t>
  </si>
  <si>
    <t>1620978375</t>
  </si>
  <si>
    <t>"dodávka palet pro nakládání dlažby 30x30 - uvažuje se 200 ks na 1 paletu "</t>
  </si>
  <si>
    <t>Bour_dlažba*0.6/(0.3*0.3*200)</t>
  </si>
  <si>
    <t>Mezisoučet</t>
  </si>
  <si>
    <t>"Zaokrouhleno" 76</t>
  </si>
  <si>
    <t>47</t>
  </si>
  <si>
    <t>998223011</t>
  </si>
  <si>
    <t>Přesun hmot pro pozemní komunikace s krytem dlážděným dopravní vzdálenost do 200 m jakékoliv délky objektu</t>
  </si>
  <si>
    <t>1351774913</t>
  </si>
  <si>
    <t>Ostatní a vedlejší  náklady spojené se stavbou</t>
  </si>
  <si>
    <t>48</t>
  </si>
  <si>
    <t>Zřízení staveniště</t>
  </si>
  <si>
    <t>-941996918</t>
  </si>
  <si>
    <t>49</t>
  </si>
  <si>
    <t>Odstranění staveniště</t>
  </si>
  <si>
    <t>-18657141</t>
  </si>
  <si>
    <t>50</t>
  </si>
  <si>
    <t>Provoz staveniště v průběhu výstavby</t>
  </si>
  <si>
    <t>-1159834189</t>
  </si>
  <si>
    <t>51</t>
  </si>
  <si>
    <t>Náklady spojené se staveništěm</t>
  </si>
  <si>
    <t>2042475225</t>
  </si>
  <si>
    <t>52</t>
  </si>
  <si>
    <t>Vytyčení stavby</t>
  </si>
  <si>
    <t>-2093657805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</si>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</sst>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\.MM\.YYYY"/>
    <numFmt numFmtId="169" formatCode="#,##0.00000"/>
    <numFmt numFmtId="170" formatCode="#,##0.000"/>
  </numFmts>
  <fonts count="43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sz val="8"/>
      <color indexed="8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8"/>
      <color indexed="18"/>
      <name val="Trebuchet MS"/>
      <family val="2"/>
    </font>
    <font>
      <i/>
      <sz val="8"/>
      <color indexed="56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366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6" fillId="2" borderId="0" xfId="20" applyNumberFormat="1" applyFill="1" applyBorder="1" applyAlignment="1" applyProtection="1">
      <alignment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7" fillId="3" borderId="0" xfId="21" applyFont="1" applyFill="1" applyBorder="1" applyAlignment="1">
      <alignment horizontal="center" vertic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3" xfId="21" applyBorder="1">
      <alignment/>
      <protection/>
    </xf>
    <xf numFmtId="164" fontId="1" fillId="0" borderId="4" xfId="21" applyBorder="1">
      <alignment/>
      <protection/>
    </xf>
    <xf numFmtId="164" fontId="1" fillId="0" borderId="0" xfId="21" applyBorder="1">
      <alignment/>
      <protection/>
    </xf>
    <xf numFmtId="164" fontId="8" fillId="0" borderId="0" xfId="21" applyFont="1" applyBorder="1" applyAlignment="1">
      <alignment horizontal="left" vertical="center"/>
      <protection/>
    </xf>
    <xf numFmtId="164" fontId="1" fillId="0" borderId="5" xfId="21" applyBorder="1">
      <alignment/>
      <protection/>
    </xf>
    <xf numFmtId="164" fontId="7" fillId="0" borderId="0" xfId="2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10" fillId="0" borderId="0" xfId="21" applyFont="1" applyBorder="1" applyAlignment="1">
      <alignment horizontal="left" vertical="top"/>
      <protection/>
    </xf>
    <xf numFmtId="164" fontId="11" fillId="0" borderId="0" xfId="21" applyFont="1" applyBorder="1" applyAlignment="1">
      <alignment horizontal="left" vertical="center"/>
      <protection/>
    </xf>
    <xf numFmtId="164" fontId="12" fillId="0" borderId="0" xfId="21" applyFont="1" applyBorder="1" applyAlignment="1">
      <alignment horizontal="left" vertical="top" wrapText="1"/>
      <protection/>
    </xf>
    <xf numFmtId="164" fontId="13" fillId="0" borderId="0" xfId="21" applyFont="1" applyBorder="1" applyAlignment="1">
      <alignment horizontal="left" vertical="top"/>
      <protection/>
    </xf>
    <xf numFmtId="164" fontId="13" fillId="0" borderId="0" xfId="21" applyFont="1" applyBorder="1" applyAlignment="1">
      <alignment horizontal="left" vertical="top" wrapText="1"/>
      <protection/>
    </xf>
    <xf numFmtId="164" fontId="10" fillId="0" borderId="0" xfId="21" applyFont="1" applyBorder="1" applyAlignment="1">
      <alignment horizontal="left" vertical="center"/>
      <protection/>
    </xf>
    <xf numFmtId="164" fontId="11" fillId="4" borderId="0" xfId="21" applyFont="1" applyFill="1" applyBorder="1" applyAlignment="1" applyProtection="1">
      <alignment horizontal="left" vertical="center"/>
      <protection locked="0"/>
    </xf>
    <xf numFmtId="165" fontId="11" fillId="4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21" applyFont="1" applyBorder="1" applyAlignment="1">
      <alignment horizontal="left" vertical="center" wrapText="1"/>
      <protection/>
    </xf>
    <xf numFmtId="164" fontId="1" fillId="0" borderId="6" xfId="21" applyBorder="1">
      <alignment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4" fillId="0" borderId="7" xfId="21" applyFont="1" applyBorder="1" applyAlignment="1">
      <alignment horizontal="left" vertical="center"/>
      <protection/>
    </xf>
    <xf numFmtId="164" fontId="1" fillId="0" borderId="7" xfId="21" applyFont="1" applyBorder="1" applyAlignment="1">
      <alignment vertical="center"/>
      <protection/>
    </xf>
    <xf numFmtId="166" fontId="14" fillId="0" borderId="7" xfId="21" applyNumberFormat="1" applyFont="1" applyBorder="1" applyAlignment="1">
      <alignment vertical="center"/>
      <protection/>
    </xf>
    <xf numFmtId="164" fontId="1" fillId="0" borderId="5" xfId="21" applyFont="1" applyBorder="1" applyAlignment="1">
      <alignment vertical="center"/>
      <protection/>
    </xf>
    <xf numFmtId="164" fontId="15" fillId="0" borderId="0" xfId="21" applyFont="1" applyBorder="1" applyAlignment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15" fillId="0" borderId="4" xfId="21" applyFont="1" applyBorder="1" applyAlignment="1">
      <alignment vertical="center"/>
      <protection/>
    </xf>
    <xf numFmtId="164" fontId="15" fillId="0" borderId="0" xfId="21" applyFont="1" applyBorder="1" applyAlignment="1">
      <alignment vertical="center"/>
      <protection/>
    </xf>
    <xf numFmtId="164" fontId="15" fillId="0" borderId="0" xfId="21" applyFont="1" applyBorder="1" applyAlignment="1">
      <alignment horizontal="left" vertical="center"/>
      <protection/>
    </xf>
    <xf numFmtId="167" fontId="15" fillId="0" borderId="0" xfId="21" applyNumberFormat="1" applyFont="1" applyBorder="1" applyAlignment="1">
      <alignment horizontal="center" vertical="center"/>
      <protection/>
    </xf>
    <xf numFmtId="166" fontId="12" fillId="0" borderId="0" xfId="21" applyNumberFormat="1" applyFont="1" applyBorder="1" applyAlignment="1">
      <alignment vertical="center"/>
      <protection/>
    </xf>
    <xf numFmtId="164" fontId="15" fillId="0" borderId="5" xfId="21" applyFont="1" applyBorder="1" applyAlignment="1">
      <alignment vertical="center"/>
      <protection/>
    </xf>
    <xf numFmtId="164" fontId="1" fillId="5" borderId="0" xfId="21" applyFont="1" applyFill="1" applyBorder="1" applyAlignment="1">
      <alignment vertical="center"/>
      <protection/>
    </xf>
    <xf numFmtId="164" fontId="13" fillId="5" borderId="8" xfId="21" applyFont="1" applyFill="1" applyBorder="1" applyAlignment="1">
      <alignment horizontal="left" vertical="center"/>
      <protection/>
    </xf>
    <xf numFmtId="164" fontId="1" fillId="5" borderId="9" xfId="21" applyFont="1" applyFill="1" applyBorder="1" applyAlignment="1">
      <alignment vertical="center"/>
      <protection/>
    </xf>
    <xf numFmtId="164" fontId="13" fillId="5" borderId="9" xfId="21" applyFont="1" applyFill="1" applyBorder="1" applyAlignment="1">
      <alignment horizontal="center" vertical="center"/>
      <protection/>
    </xf>
    <xf numFmtId="164" fontId="13" fillId="5" borderId="9" xfId="21" applyFont="1" applyFill="1" applyBorder="1" applyAlignment="1">
      <alignment horizontal="left" vertical="center"/>
      <protection/>
    </xf>
    <xf numFmtId="166" fontId="13" fillId="5" borderId="10" xfId="21" applyNumberFormat="1" applyFont="1" applyFill="1" applyBorder="1" applyAlignment="1">
      <alignment vertical="center"/>
      <protection/>
    </xf>
    <xf numFmtId="164" fontId="1" fillId="5" borderId="5" xfId="21" applyFont="1" applyFill="1" applyBorder="1" applyAlignment="1">
      <alignment vertical="center"/>
      <protection/>
    </xf>
    <xf numFmtId="164" fontId="1" fillId="0" borderId="11" xfId="21" applyFont="1" applyBorder="1" applyAlignment="1">
      <alignment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8" fillId="0" borderId="0" xfId="21" applyFont="1" applyAlignment="1">
      <alignment horizontal="left"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>
      <alignment vertical="center"/>
      <protection/>
    </xf>
    <xf numFmtId="164" fontId="10" fillId="0" borderId="0" xfId="21" applyFont="1" applyAlignment="1">
      <alignment horizontal="left" vertical="center"/>
      <protection/>
    </xf>
    <xf numFmtId="164" fontId="13" fillId="0" borderId="0" xfId="21" applyFont="1" applyAlignment="1">
      <alignment vertical="center"/>
      <protection/>
    </xf>
    <xf numFmtId="164" fontId="13" fillId="0" borderId="4" xfId="21" applyFont="1" applyBorder="1" applyAlignment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4" fontId="13" fillId="0" borderId="0" xfId="21" applyFont="1" applyBorder="1" applyAlignment="1">
      <alignment horizontal="left" vertical="center" wrapText="1"/>
      <protection/>
    </xf>
    <xf numFmtId="164" fontId="16" fillId="0" borderId="0" xfId="21" applyFont="1" applyAlignment="1">
      <alignment vertical="center"/>
      <protection/>
    </xf>
    <xf numFmtId="168" fontId="11" fillId="0" borderId="0" xfId="21" applyNumberFormat="1" applyFont="1" applyBorder="1" applyAlignment="1">
      <alignment horizontal="left" vertical="center"/>
      <protection/>
    </xf>
    <xf numFmtId="164" fontId="11" fillId="0" borderId="0" xfId="21" applyFont="1" applyBorder="1" applyAlignment="1">
      <alignment vertical="center"/>
      <protection/>
    </xf>
    <xf numFmtId="164" fontId="17" fillId="0" borderId="14" xfId="21" applyFont="1" applyBorder="1" applyAlignment="1">
      <alignment horizontal="center" vertical="center"/>
      <protection/>
    </xf>
    <xf numFmtId="164" fontId="1" fillId="0" borderId="15" xfId="21" applyFont="1" applyBorder="1" applyAlignment="1">
      <alignment vertical="center"/>
      <protection/>
    </xf>
    <xf numFmtId="164" fontId="1" fillId="0" borderId="16" xfId="21" applyFont="1" applyBorder="1" applyAlignment="1">
      <alignment vertical="center"/>
      <protection/>
    </xf>
    <xf numFmtId="164" fontId="1" fillId="0" borderId="17" xfId="21" applyFont="1" applyBorder="1" applyAlignment="1">
      <alignment vertical="center"/>
      <protection/>
    </xf>
    <xf numFmtId="164" fontId="11" fillId="6" borderId="8" xfId="21" applyFont="1" applyFill="1" applyBorder="1" applyAlignment="1">
      <alignment horizontal="center" vertical="center"/>
      <protection/>
    </xf>
    <xf numFmtId="164" fontId="1" fillId="6" borderId="9" xfId="21" applyFont="1" applyFill="1" applyBorder="1" applyAlignment="1">
      <alignment vertical="center"/>
      <protection/>
    </xf>
    <xf numFmtId="164" fontId="11" fillId="6" borderId="9" xfId="21" applyFont="1" applyFill="1" applyBorder="1" applyAlignment="1">
      <alignment horizontal="center" vertical="center"/>
      <protection/>
    </xf>
    <xf numFmtId="164" fontId="11" fillId="6" borderId="9" xfId="21" applyFont="1" applyFill="1" applyBorder="1" applyAlignment="1">
      <alignment horizontal="right" vertical="center"/>
      <protection/>
    </xf>
    <xf numFmtId="164" fontId="11" fillId="6" borderId="10" xfId="21" applyFont="1" applyFill="1" applyBorder="1" applyAlignment="1">
      <alignment horizontal="center" vertical="center"/>
      <protection/>
    </xf>
    <xf numFmtId="164" fontId="10" fillId="0" borderId="18" xfId="21" applyFont="1" applyBorder="1" applyAlignment="1">
      <alignment horizontal="center" vertical="center" wrapText="1"/>
      <protection/>
    </xf>
    <xf numFmtId="164" fontId="10" fillId="0" borderId="19" xfId="21" applyFont="1" applyBorder="1" applyAlignment="1">
      <alignment horizontal="center" vertical="center" wrapText="1"/>
      <protection/>
    </xf>
    <xf numFmtId="164" fontId="10" fillId="0" borderId="20" xfId="21" applyFont="1" applyBorder="1" applyAlignment="1">
      <alignment horizontal="center" vertical="center" wrapText="1"/>
      <protection/>
    </xf>
    <xf numFmtId="164" fontId="1" fillId="0" borderId="14" xfId="21" applyFont="1" applyBorder="1" applyAlignment="1">
      <alignment vertical="center"/>
      <protection/>
    </xf>
    <xf numFmtId="164" fontId="18" fillId="0" borderId="0" xfId="21" applyFont="1" applyAlignment="1">
      <alignment horizontal="left" vertical="center"/>
      <protection/>
    </xf>
    <xf numFmtId="164" fontId="18" fillId="0" borderId="0" xfId="21" applyFont="1" applyAlignment="1">
      <alignment vertical="center"/>
      <protection/>
    </xf>
    <xf numFmtId="166" fontId="18" fillId="0" borderId="0" xfId="21" applyNumberFormat="1" applyFont="1" applyBorder="1" applyAlignment="1">
      <alignment horizontal="right" vertical="center"/>
      <protection/>
    </xf>
    <xf numFmtId="166" fontId="18" fillId="0" borderId="0" xfId="21" applyNumberFormat="1" applyFont="1" applyBorder="1" applyAlignment="1">
      <alignment vertical="center"/>
      <protection/>
    </xf>
    <xf numFmtId="164" fontId="13" fillId="0" borderId="0" xfId="21" applyFont="1" applyAlignment="1">
      <alignment horizontal="center" vertical="center"/>
      <protection/>
    </xf>
    <xf numFmtId="166" fontId="9" fillId="0" borderId="21" xfId="21" applyNumberFormat="1" applyFont="1" applyBorder="1" applyAlignment="1">
      <alignment horizontal="right" vertical="center"/>
      <protection/>
    </xf>
    <xf numFmtId="166" fontId="9" fillId="0" borderId="0" xfId="21" applyNumberFormat="1" applyFont="1" applyBorder="1" applyAlignment="1">
      <alignment horizontal="right" vertical="center"/>
      <protection/>
    </xf>
    <xf numFmtId="166" fontId="17" fillId="0" borderId="0" xfId="21" applyNumberFormat="1" applyFont="1" applyBorder="1" applyAlignment="1">
      <alignment vertical="center"/>
      <protection/>
    </xf>
    <xf numFmtId="169" fontId="17" fillId="0" borderId="0" xfId="21" applyNumberFormat="1" applyFont="1" applyBorder="1" applyAlignment="1">
      <alignment vertical="center"/>
      <protection/>
    </xf>
    <xf numFmtId="166" fontId="17" fillId="0" borderId="17" xfId="21" applyNumberFormat="1" applyFont="1" applyBorder="1" applyAlignment="1">
      <alignment vertical="center"/>
      <protection/>
    </xf>
    <xf numFmtId="164" fontId="19" fillId="0" borderId="0" xfId="21" applyFont="1" applyAlignment="1">
      <alignment horizontal="left" vertical="center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4" xfId="21" applyFont="1" applyBorder="1" applyAlignment="1">
      <alignment vertical="center"/>
      <protection/>
    </xf>
    <xf numFmtId="164" fontId="22" fillId="0" borderId="0" xfId="21" applyFont="1" applyAlignment="1">
      <alignment vertical="center"/>
      <protection/>
    </xf>
    <xf numFmtId="164" fontId="22" fillId="0" borderId="0" xfId="21" applyFont="1" applyBorder="1" applyAlignment="1">
      <alignment horizontal="left" vertical="center" wrapText="1"/>
      <protection/>
    </xf>
    <xf numFmtId="164" fontId="23" fillId="0" borderId="0" xfId="21" applyFont="1" applyAlignment="1">
      <alignment vertical="center"/>
      <protection/>
    </xf>
    <xf numFmtId="166" fontId="23" fillId="0" borderId="0" xfId="21" applyNumberFormat="1" applyFont="1" applyBorder="1" applyAlignment="1">
      <alignment vertical="center"/>
      <protection/>
    </xf>
    <xf numFmtId="164" fontId="24" fillId="0" borderId="0" xfId="21" applyFont="1" applyAlignment="1">
      <alignment horizontal="center" vertical="center"/>
      <protection/>
    </xf>
    <xf numFmtId="166" fontId="25" fillId="0" borderId="22" xfId="21" applyNumberFormat="1" applyFont="1" applyBorder="1" applyAlignment="1">
      <alignment vertical="center"/>
      <protection/>
    </xf>
    <xf numFmtId="166" fontId="25" fillId="0" borderId="23" xfId="21" applyNumberFormat="1" applyFont="1" applyBorder="1" applyAlignment="1">
      <alignment vertical="center"/>
      <protection/>
    </xf>
    <xf numFmtId="169" fontId="25" fillId="0" borderId="23" xfId="21" applyNumberFormat="1" applyFont="1" applyBorder="1" applyAlignment="1">
      <alignment vertical="center"/>
      <protection/>
    </xf>
    <xf numFmtId="166" fontId="25" fillId="0" borderId="24" xfId="21" applyNumberFormat="1" applyFont="1" applyBorder="1" applyAlignment="1">
      <alignment vertical="center"/>
      <protection/>
    </xf>
    <xf numFmtId="164" fontId="21" fillId="0" borderId="0" xfId="21" applyFont="1" applyAlignment="1">
      <alignment vertical="center"/>
      <protection/>
    </xf>
    <xf numFmtId="164" fontId="21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 locked="0"/>
    </xf>
    <xf numFmtId="164" fontId="3" fillId="2" borderId="0" xfId="21" applyFont="1" applyFill="1" applyAlignment="1">
      <alignment vertical="center"/>
      <protection/>
    </xf>
    <xf numFmtId="164" fontId="4" fillId="2" borderId="0" xfId="21" applyFont="1" applyFill="1" applyAlignment="1">
      <alignment horizontal="left" vertical="center"/>
      <protection/>
    </xf>
    <xf numFmtId="164" fontId="26" fillId="2" borderId="0" xfId="20" applyNumberFormat="1" applyFont="1" applyFill="1" applyBorder="1" applyAlignment="1" applyProtection="1">
      <alignment vertical="center"/>
      <protection/>
    </xf>
    <xf numFmtId="164" fontId="3" fillId="2" borderId="0" xfId="21" applyFont="1" applyFill="1" applyAlignment="1" applyProtection="1">
      <alignment vertical="center"/>
      <protection locked="0"/>
    </xf>
    <xf numFmtId="164" fontId="26" fillId="2" borderId="0" xfId="20" applyNumberFormat="1" applyFont="1" applyFill="1" applyBorder="1" applyAlignment="1" applyProtection="1">
      <alignment vertical="center"/>
      <protection locked="0"/>
    </xf>
    <xf numFmtId="164" fontId="27" fillId="0" borderId="0" xfId="21" applyFont="1" applyAlignment="1">
      <alignment horizontal="left" vertical="center"/>
      <protection/>
    </xf>
    <xf numFmtId="164" fontId="1" fillId="0" borderId="2" xfId="21" applyBorder="1" applyProtection="1">
      <alignment/>
      <protection locked="0"/>
    </xf>
    <xf numFmtId="164" fontId="1" fillId="0" borderId="0" xfId="21" applyBorder="1" applyProtection="1">
      <alignment/>
      <protection locked="0"/>
    </xf>
    <xf numFmtId="164" fontId="10" fillId="0" borderId="0" xfId="21" applyFont="1" applyBorder="1" applyAlignment="1">
      <alignment horizontal="left" vertical="center" wrapText="1"/>
      <protection/>
    </xf>
    <xf numFmtId="164" fontId="1" fillId="0" borderId="0" xfId="21" applyFont="1" applyBorder="1" applyAlignment="1" applyProtection="1">
      <alignment vertical="center"/>
      <protection locked="0"/>
    </xf>
    <xf numFmtId="164" fontId="10" fillId="0" borderId="0" xfId="21" applyFont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left" vertical="center"/>
      <protection locked="0"/>
    </xf>
    <xf numFmtId="168" fontId="11" fillId="0" borderId="0" xfId="21" applyNumberFormat="1" applyFont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4" xfId="21" applyFont="1" applyBorder="1" applyAlignment="1">
      <alignment vertical="center" wrapText="1"/>
      <protection/>
    </xf>
    <xf numFmtId="164" fontId="1" fillId="0" borderId="0" xfId="21" applyFont="1" applyBorder="1" applyAlignment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 locked="0"/>
    </xf>
    <xf numFmtId="164" fontId="1" fillId="0" borderId="5" xfId="21" applyFont="1" applyBorder="1" applyAlignment="1">
      <alignment vertical="center" wrapText="1"/>
      <protection/>
    </xf>
    <xf numFmtId="164" fontId="1" fillId="0" borderId="15" xfId="21" applyFont="1" applyBorder="1" applyAlignment="1" applyProtection="1">
      <alignment vertical="center"/>
      <protection locked="0"/>
    </xf>
    <xf numFmtId="164" fontId="1" fillId="0" borderId="25" xfId="21" applyFont="1" applyBorder="1" applyAlignment="1">
      <alignment vertical="center"/>
      <protection/>
    </xf>
    <xf numFmtId="166" fontId="10" fillId="0" borderId="0" xfId="21" applyNumberFormat="1" applyFont="1" applyBorder="1" applyAlignment="1">
      <alignment vertical="center"/>
      <protection/>
    </xf>
    <xf numFmtId="164" fontId="14" fillId="0" borderId="0" xfId="21" applyFont="1" applyBorder="1" applyAlignment="1">
      <alignment horizontal="left" vertical="center"/>
      <protection/>
    </xf>
    <xf numFmtId="164" fontId="15" fillId="0" borderId="0" xfId="21" applyFont="1" applyBorder="1" applyAlignment="1" applyProtection="1">
      <alignment horizontal="right" vertical="center"/>
      <protection locked="0"/>
    </xf>
    <xf numFmtId="166" fontId="15" fillId="0" borderId="0" xfId="21" applyNumberFormat="1" applyFont="1" applyBorder="1" applyAlignment="1">
      <alignment vertical="center"/>
      <protection/>
    </xf>
    <xf numFmtId="167" fontId="15" fillId="0" borderId="0" xfId="21" applyNumberFormat="1" applyFont="1" applyBorder="1" applyAlignment="1" applyProtection="1">
      <alignment horizontal="right" vertical="center"/>
      <protection locked="0"/>
    </xf>
    <xf numFmtId="164" fontId="1" fillId="6" borderId="0" xfId="21" applyFont="1" applyFill="1" applyBorder="1" applyAlignment="1">
      <alignment vertical="center"/>
      <protection/>
    </xf>
    <xf numFmtId="164" fontId="13" fillId="6" borderId="8" xfId="21" applyFont="1" applyFill="1" applyBorder="1" applyAlignment="1">
      <alignment horizontal="left" vertical="center"/>
      <protection/>
    </xf>
    <xf numFmtId="164" fontId="13" fillId="6" borderId="9" xfId="21" applyFont="1" applyFill="1" applyBorder="1" applyAlignment="1">
      <alignment horizontal="right" vertical="center"/>
      <protection/>
    </xf>
    <xf numFmtId="164" fontId="13" fillId="6" borderId="9" xfId="21" applyFont="1" applyFill="1" applyBorder="1" applyAlignment="1">
      <alignment horizontal="center" vertical="center"/>
      <protection/>
    </xf>
    <xf numFmtId="164" fontId="1" fillId="6" borderId="9" xfId="21" applyFont="1" applyFill="1" applyBorder="1" applyAlignment="1" applyProtection="1">
      <alignment vertical="center"/>
      <protection locked="0"/>
    </xf>
    <xf numFmtId="166" fontId="13" fillId="6" borderId="9" xfId="21" applyNumberFormat="1" applyFont="1" applyFill="1" applyBorder="1" applyAlignment="1">
      <alignment vertical="center"/>
      <protection/>
    </xf>
    <xf numFmtId="164" fontId="1" fillId="6" borderId="26" xfId="21" applyFont="1" applyFill="1" applyBorder="1" applyAlignment="1">
      <alignment vertical="center"/>
      <protection/>
    </xf>
    <xf numFmtId="164" fontId="1" fillId="0" borderId="12" xfId="21" applyFont="1" applyBorder="1" applyAlignment="1" applyProtection="1">
      <alignment vertical="center"/>
      <protection locked="0"/>
    </xf>
    <xf numFmtId="164" fontId="1" fillId="0" borderId="2" xfId="21" applyFont="1" applyBorder="1" applyAlignment="1" applyProtection="1">
      <alignment vertical="center"/>
      <protection locked="0"/>
    </xf>
    <xf numFmtId="164" fontId="1" fillId="0" borderId="3" xfId="21" applyFont="1" applyBorder="1" applyAlignment="1">
      <alignment vertical="center"/>
      <protection/>
    </xf>
    <xf numFmtId="164" fontId="11" fillId="6" borderId="0" xfId="21" applyFont="1" applyFill="1" applyBorder="1" applyAlignment="1">
      <alignment horizontal="left" vertical="center"/>
      <protection/>
    </xf>
    <xf numFmtId="164" fontId="11" fillId="6" borderId="0" xfId="21" applyFont="1" applyFill="1" applyBorder="1" applyAlignment="1" applyProtection="1">
      <alignment horizontal="right" vertical="center"/>
      <protection locked="0"/>
    </xf>
    <xf numFmtId="164" fontId="11" fillId="6" borderId="0" xfId="21" applyFont="1" applyFill="1" applyBorder="1" applyAlignment="1">
      <alignment horizontal="right" vertical="center"/>
      <protection/>
    </xf>
    <xf numFmtId="164" fontId="1" fillId="6" borderId="5" xfId="21" applyFont="1" applyFill="1" applyBorder="1" applyAlignment="1">
      <alignment vertical="center"/>
      <protection/>
    </xf>
    <xf numFmtId="164" fontId="28" fillId="0" borderId="0" xfId="21" applyFont="1" applyBorder="1" applyAlignment="1">
      <alignment horizontal="left" vertical="center"/>
      <protection/>
    </xf>
    <xf numFmtId="166" fontId="18" fillId="0" borderId="0" xfId="21" applyNumberFormat="1" applyFont="1" applyBorder="1" applyAlignment="1" applyProtection="1">
      <alignment vertical="center"/>
      <protection locked="0"/>
    </xf>
    <xf numFmtId="164" fontId="29" fillId="0" borderId="0" xfId="21" applyFont="1" applyAlignment="1">
      <alignment vertical="center"/>
      <protection/>
    </xf>
    <xf numFmtId="164" fontId="29" fillId="0" borderId="4" xfId="21" applyFont="1" applyBorder="1" applyAlignment="1">
      <alignment vertical="center"/>
      <protection/>
    </xf>
    <xf numFmtId="164" fontId="29" fillId="0" borderId="0" xfId="21" applyFont="1" applyBorder="1" applyAlignment="1">
      <alignment vertical="center"/>
      <protection/>
    </xf>
    <xf numFmtId="164" fontId="29" fillId="0" borderId="23" xfId="21" applyFont="1" applyBorder="1" applyAlignment="1">
      <alignment horizontal="left" vertical="center"/>
      <protection/>
    </xf>
    <xf numFmtId="164" fontId="29" fillId="0" borderId="23" xfId="21" applyFont="1" applyBorder="1" applyAlignment="1">
      <alignment vertical="center"/>
      <protection/>
    </xf>
    <xf numFmtId="166" fontId="29" fillId="0" borderId="23" xfId="21" applyNumberFormat="1" applyFont="1" applyBorder="1" applyAlignment="1" applyProtection="1">
      <alignment vertical="center"/>
      <protection locked="0"/>
    </xf>
    <xf numFmtId="166" fontId="29" fillId="0" borderId="23" xfId="21" applyNumberFormat="1" applyFont="1" applyBorder="1" applyAlignment="1">
      <alignment vertical="center"/>
      <protection/>
    </xf>
    <xf numFmtId="164" fontId="29" fillId="0" borderId="5" xfId="21" applyFont="1" applyBorder="1" applyAlignment="1">
      <alignment vertical="center"/>
      <protection/>
    </xf>
    <xf numFmtId="164" fontId="30" fillId="0" borderId="0" xfId="21" applyFont="1" applyAlignment="1">
      <alignment vertical="center"/>
      <protection/>
    </xf>
    <xf numFmtId="164" fontId="30" fillId="0" borderId="4" xfId="21" applyFont="1" applyBorder="1" applyAlignment="1">
      <alignment vertical="center"/>
      <protection/>
    </xf>
    <xf numFmtId="164" fontId="30" fillId="0" borderId="0" xfId="21" applyFont="1" applyBorder="1" applyAlignment="1">
      <alignment vertical="center"/>
      <protection/>
    </xf>
    <xf numFmtId="164" fontId="30" fillId="0" borderId="23" xfId="21" applyFont="1" applyBorder="1" applyAlignment="1">
      <alignment horizontal="left" vertical="center"/>
      <protection/>
    </xf>
    <xf numFmtId="164" fontId="30" fillId="0" borderId="23" xfId="21" applyFont="1" applyBorder="1" applyAlignment="1">
      <alignment vertical="center"/>
      <protection/>
    </xf>
    <xf numFmtId="166" fontId="30" fillId="0" borderId="23" xfId="21" applyNumberFormat="1" applyFont="1" applyBorder="1" applyAlignment="1" applyProtection="1">
      <alignment vertical="center"/>
      <protection locked="0"/>
    </xf>
    <xf numFmtId="166" fontId="30" fillId="0" borderId="23" xfId="21" applyNumberFormat="1" applyFont="1" applyBorder="1" applyAlignment="1">
      <alignment vertical="center"/>
      <protection/>
    </xf>
    <xf numFmtId="164" fontId="30" fillId="0" borderId="5" xfId="21" applyFont="1" applyBorder="1" applyAlignment="1">
      <alignment vertical="center"/>
      <protection/>
    </xf>
    <xf numFmtId="164" fontId="11" fillId="0" borderId="0" xfId="21" applyFont="1" applyAlignment="1">
      <alignment horizontal="left" vertical="center"/>
      <protection/>
    </xf>
    <xf numFmtId="164" fontId="10" fillId="0" borderId="0" xfId="21" applyFont="1" applyAlignment="1" applyProtection="1">
      <alignment horizontal="left" vertical="center"/>
      <protection locked="0"/>
    </xf>
    <xf numFmtId="168" fontId="11" fillId="0" borderId="0" xfId="21" applyNumberFormat="1" applyFont="1" applyAlignment="1" applyProtection="1">
      <alignment horizontal="left" vertical="center"/>
      <protection locked="0"/>
    </xf>
    <xf numFmtId="164" fontId="11" fillId="0" borderId="0" xfId="21" applyFont="1" applyAlignment="1" applyProtection="1">
      <alignment horizontal="left" vertical="center"/>
      <protection locked="0"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4" fontId="11" fillId="6" borderId="18" xfId="21" applyFont="1" applyFill="1" applyBorder="1" applyAlignment="1">
      <alignment horizontal="center" vertical="center" wrapText="1"/>
      <protection/>
    </xf>
    <xf numFmtId="164" fontId="11" fillId="6" borderId="19" xfId="21" applyFont="1" applyFill="1" applyBorder="1" applyAlignment="1">
      <alignment horizontal="center" vertical="center" wrapText="1"/>
      <protection/>
    </xf>
    <xf numFmtId="164" fontId="11" fillId="6" borderId="19" xfId="21" applyFont="1" applyFill="1" applyBorder="1" applyAlignment="1" applyProtection="1">
      <alignment horizontal="center" vertical="center" wrapText="1"/>
      <protection locked="0"/>
    </xf>
    <xf numFmtId="164" fontId="11" fillId="6" borderId="20" xfId="21" applyFont="1" applyFill="1" applyBorder="1" applyAlignment="1">
      <alignment horizontal="center" vertical="center" wrapText="1"/>
      <protection/>
    </xf>
    <xf numFmtId="166" fontId="18" fillId="0" borderId="0" xfId="21" applyNumberFormat="1" applyFont="1" applyAlignment="1">
      <alignment/>
      <protection/>
    </xf>
    <xf numFmtId="166" fontId="31" fillId="0" borderId="15" xfId="21" applyNumberFormat="1" applyFont="1" applyBorder="1" applyAlignment="1">
      <alignment/>
      <protection/>
    </xf>
    <xf numFmtId="169" fontId="31" fillId="0" borderId="15" xfId="21" applyNumberFormat="1" applyFont="1" applyBorder="1" applyAlignment="1">
      <alignment/>
      <protection/>
    </xf>
    <xf numFmtId="169" fontId="31" fillId="0" borderId="16" xfId="21" applyNumberFormat="1" applyFont="1" applyBorder="1" applyAlignment="1">
      <alignment/>
      <protection/>
    </xf>
    <xf numFmtId="166" fontId="32" fillId="0" borderId="0" xfId="21" applyNumberFormat="1" applyFont="1" applyAlignment="1">
      <alignment vertical="center"/>
      <protection/>
    </xf>
    <xf numFmtId="164" fontId="33" fillId="0" borderId="0" xfId="21" applyFont="1" applyAlignment="1">
      <alignment/>
      <protection/>
    </xf>
    <xf numFmtId="164" fontId="33" fillId="0" borderId="4" xfId="21" applyFont="1" applyBorder="1" applyAlignment="1">
      <alignment/>
      <protection/>
    </xf>
    <xf numFmtId="164" fontId="33" fillId="0" borderId="0" xfId="21" applyFont="1" applyAlignment="1">
      <alignment horizontal="left"/>
      <protection/>
    </xf>
    <xf numFmtId="164" fontId="29" fillId="0" borderId="0" xfId="21" applyFont="1" applyAlignment="1">
      <alignment horizontal="left"/>
      <protection/>
    </xf>
    <xf numFmtId="164" fontId="33" fillId="0" borderId="0" xfId="21" applyFont="1" applyAlignment="1" applyProtection="1">
      <alignment/>
      <protection locked="0"/>
    </xf>
    <xf numFmtId="166" fontId="29" fillId="0" borderId="0" xfId="21" applyNumberFormat="1" applyFont="1" applyAlignment="1">
      <alignment/>
      <protection/>
    </xf>
    <xf numFmtId="164" fontId="33" fillId="0" borderId="21" xfId="21" applyFont="1" applyBorder="1" applyAlignment="1">
      <alignment/>
      <protection/>
    </xf>
    <xf numFmtId="164" fontId="33" fillId="0" borderId="0" xfId="21" applyFont="1" applyBorder="1" applyAlignment="1">
      <alignment/>
      <protection/>
    </xf>
    <xf numFmtId="166" fontId="33" fillId="0" borderId="0" xfId="21" applyNumberFormat="1" applyFont="1" applyBorder="1" applyAlignment="1">
      <alignment/>
      <protection/>
    </xf>
    <xf numFmtId="169" fontId="33" fillId="0" borderId="0" xfId="21" applyNumberFormat="1" applyFont="1" applyBorder="1" applyAlignment="1">
      <alignment/>
      <protection/>
    </xf>
    <xf numFmtId="169" fontId="33" fillId="0" borderId="17" xfId="21" applyNumberFormat="1" applyFont="1" applyBorder="1" applyAlignment="1">
      <alignment/>
      <protection/>
    </xf>
    <xf numFmtId="164" fontId="33" fillId="0" borderId="0" xfId="21" applyFont="1" applyAlignment="1">
      <alignment horizontal="center"/>
      <protection/>
    </xf>
    <xf numFmtId="166" fontId="33" fillId="0" borderId="0" xfId="21" applyNumberFormat="1" applyFont="1" applyAlignment="1">
      <alignment vertical="center"/>
      <protection/>
    </xf>
    <xf numFmtId="164" fontId="33" fillId="0" borderId="0" xfId="21" applyFont="1" applyBorder="1" applyAlignment="1">
      <alignment horizontal="left"/>
      <protection/>
    </xf>
    <xf numFmtId="164" fontId="30" fillId="0" borderId="0" xfId="21" applyFont="1" applyBorder="1" applyAlignment="1">
      <alignment horizontal="left"/>
      <protection/>
    </xf>
    <xf numFmtId="166" fontId="30" fillId="0" borderId="0" xfId="21" applyNumberFormat="1" applyFont="1" applyBorder="1" applyAlignment="1">
      <alignment/>
      <protection/>
    </xf>
    <xf numFmtId="164" fontId="1" fillId="0" borderId="4" xfId="21" applyFont="1" applyBorder="1" applyAlignment="1" applyProtection="1">
      <alignment vertical="center"/>
      <protection locked="0"/>
    </xf>
    <xf numFmtId="164" fontId="1" fillId="0" borderId="27" xfId="21" applyFont="1" applyBorder="1" applyAlignment="1" applyProtection="1">
      <alignment horizontal="center" vertical="center"/>
      <protection locked="0"/>
    </xf>
    <xf numFmtId="165" fontId="1" fillId="0" borderId="27" xfId="21" applyNumberFormat="1" applyFont="1" applyBorder="1" applyAlignment="1" applyProtection="1">
      <alignment horizontal="left" vertical="center" wrapText="1"/>
      <protection locked="0"/>
    </xf>
    <xf numFmtId="164" fontId="1" fillId="0" borderId="27" xfId="21" applyFont="1" applyBorder="1" applyAlignment="1" applyProtection="1">
      <alignment horizontal="left" vertical="center" wrapText="1"/>
      <protection locked="0"/>
    </xf>
    <xf numFmtId="164" fontId="1" fillId="0" borderId="27" xfId="21" applyFont="1" applyBorder="1" applyAlignment="1" applyProtection="1">
      <alignment horizontal="center" vertical="center" wrapText="1"/>
      <protection locked="0"/>
    </xf>
    <xf numFmtId="170" fontId="1" fillId="0" borderId="27" xfId="21" applyNumberFormat="1" applyFont="1" applyBorder="1" applyAlignment="1" applyProtection="1">
      <alignment vertical="center"/>
      <protection locked="0"/>
    </xf>
    <xf numFmtId="166" fontId="1" fillId="4" borderId="27" xfId="21" applyNumberFormat="1" applyFont="1" applyFill="1" applyBorder="1" applyAlignment="1" applyProtection="1">
      <alignment vertical="center"/>
      <protection locked="0"/>
    </xf>
    <xf numFmtId="166" fontId="1" fillId="0" borderId="27" xfId="21" applyNumberFormat="1" applyFont="1" applyBorder="1" applyAlignment="1" applyProtection="1">
      <alignment vertical="center"/>
      <protection locked="0"/>
    </xf>
    <xf numFmtId="164" fontId="15" fillId="4" borderId="27" xfId="21" applyFont="1" applyFill="1" applyBorder="1" applyAlignment="1" applyProtection="1">
      <alignment horizontal="left" vertical="center"/>
      <protection locked="0"/>
    </xf>
    <xf numFmtId="164" fontId="15" fillId="0" borderId="0" xfId="21" applyFont="1" applyBorder="1" applyAlignment="1">
      <alignment horizontal="center" vertical="center"/>
      <protection/>
    </xf>
    <xf numFmtId="169" fontId="15" fillId="0" borderId="0" xfId="21" applyNumberFormat="1" applyFont="1" applyBorder="1" applyAlignment="1">
      <alignment vertical="center"/>
      <protection/>
    </xf>
    <xf numFmtId="169" fontId="15" fillId="0" borderId="17" xfId="21" applyNumberFormat="1" applyFont="1" applyBorder="1" applyAlignment="1">
      <alignment vertical="center"/>
      <protection/>
    </xf>
    <xf numFmtId="166" fontId="1" fillId="0" borderId="0" xfId="21" applyNumberFormat="1" applyFont="1" applyAlignment="1">
      <alignment vertical="center"/>
      <protection/>
    </xf>
    <xf numFmtId="164" fontId="34" fillId="0" borderId="0" xfId="21" applyFont="1" applyAlignment="1">
      <alignment vertical="center"/>
      <protection/>
    </xf>
    <xf numFmtId="164" fontId="34" fillId="0" borderId="4" xfId="21" applyFont="1" applyBorder="1" applyAlignment="1">
      <alignment vertical="center"/>
      <protection/>
    </xf>
    <xf numFmtId="164" fontId="35" fillId="0" borderId="0" xfId="21" applyFont="1" applyAlignment="1">
      <alignment horizontal="left" vertical="center"/>
      <protection/>
    </xf>
    <xf numFmtId="164" fontId="34" fillId="0" borderId="0" xfId="21" applyFont="1" applyAlignment="1">
      <alignment horizontal="left" vertical="center"/>
      <protection/>
    </xf>
    <xf numFmtId="164" fontId="34" fillId="0" borderId="0" xfId="21" applyFont="1" applyAlignment="1">
      <alignment horizontal="left" vertical="center" wrapText="1"/>
      <protection/>
    </xf>
    <xf numFmtId="170" fontId="34" fillId="0" borderId="0" xfId="21" applyNumberFormat="1" applyFont="1" applyAlignment="1">
      <alignment vertical="center"/>
      <protection/>
    </xf>
    <xf numFmtId="164" fontId="34" fillId="0" borderId="0" xfId="21" applyFont="1" applyAlignment="1" applyProtection="1">
      <alignment vertical="center"/>
      <protection locked="0"/>
    </xf>
    <xf numFmtId="164" fontId="34" fillId="0" borderId="21" xfId="21" applyFont="1" applyBorder="1" applyAlignment="1">
      <alignment vertical="center"/>
      <protection/>
    </xf>
    <xf numFmtId="164" fontId="34" fillId="0" borderId="0" xfId="21" applyFont="1" applyBorder="1" applyAlignment="1">
      <alignment vertical="center"/>
      <protection/>
    </xf>
    <xf numFmtId="164" fontId="34" fillId="0" borderId="17" xfId="21" applyFont="1" applyBorder="1" applyAlignment="1">
      <alignment vertical="center"/>
      <protection/>
    </xf>
    <xf numFmtId="164" fontId="36" fillId="0" borderId="0" xfId="21" applyFont="1" applyAlignment="1">
      <alignment vertical="center"/>
      <protection/>
    </xf>
    <xf numFmtId="164" fontId="36" fillId="0" borderId="4" xfId="21" applyFont="1" applyBorder="1" applyAlignment="1">
      <alignment vertical="center"/>
      <protection/>
    </xf>
    <xf numFmtId="164" fontId="35" fillId="0" borderId="0" xfId="21" applyFont="1" applyBorder="1" applyAlignment="1">
      <alignment horizontal="left" vertical="center"/>
      <protection/>
    </xf>
    <xf numFmtId="164" fontId="36" fillId="0" borderId="0" xfId="21" applyFont="1" applyBorder="1" applyAlignment="1">
      <alignment horizontal="left" vertical="center"/>
      <protection/>
    </xf>
    <xf numFmtId="164" fontId="36" fillId="0" borderId="0" xfId="21" applyFont="1" applyBorder="1" applyAlignment="1">
      <alignment horizontal="left" vertical="center" wrapText="1"/>
      <protection/>
    </xf>
    <xf numFmtId="170" fontId="36" fillId="0" borderId="0" xfId="21" applyNumberFormat="1" applyFont="1" applyBorder="1" applyAlignment="1">
      <alignment vertical="center"/>
      <protection/>
    </xf>
    <xf numFmtId="164" fontId="36" fillId="0" borderId="0" xfId="21" applyFont="1" applyAlignment="1" applyProtection="1">
      <alignment vertical="center"/>
      <protection locked="0"/>
    </xf>
    <xf numFmtId="164" fontId="36" fillId="0" borderId="21" xfId="21" applyFont="1" applyBorder="1" applyAlignment="1">
      <alignment vertical="center"/>
      <protection/>
    </xf>
    <xf numFmtId="164" fontId="36" fillId="0" borderId="0" xfId="21" applyFont="1" applyBorder="1" applyAlignment="1">
      <alignment vertical="center"/>
      <protection/>
    </xf>
    <xf numFmtId="164" fontId="36" fillId="0" borderId="17" xfId="21" applyFont="1" applyBorder="1" applyAlignment="1">
      <alignment vertical="center"/>
      <protection/>
    </xf>
    <xf numFmtId="164" fontId="36" fillId="0" borderId="0" xfId="21" applyFont="1" applyAlignment="1">
      <alignment horizontal="left" vertical="center"/>
      <protection/>
    </xf>
    <xf numFmtId="164" fontId="34" fillId="0" borderId="0" xfId="21" applyFont="1" applyBorder="1" applyAlignment="1">
      <alignment horizontal="left" vertical="center"/>
      <protection/>
    </xf>
    <xf numFmtId="164" fontId="34" fillId="0" borderId="0" xfId="21" applyFont="1" applyBorder="1" applyAlignment="1">
      <alignment horizontal="left" vertical="center" wrapText="1"/>
      <protection/>
    </xf>
    <xf numFmtId="170" fontId="34" fillId="0" borderId="0" xfId="21" applyNumberFormat="1" applyFont="1" applyBorder="1" applyAlignment="1">
      <alignment vertical="center"/>
      <protection/>
    </xf>
    <xf numFmtId="164" fontId="37" fillId="0" borderId="0" xfId="21" applyFont="1" applyAlignment="1">
      <alignment vertical="center"/>
      <protection/>
    </xf>
    <xf numFmtId="164" fontId="37" fillId="0" borderId="4" xfId="21" applyFont="1" applyBorder="1" applyAlignment="1">
      <alignment vertical="center"/>
      <protection/>
    </xf>
    <xf numFmtId="164" fontId="37" fillId="0" borderId="0" xfId="21" applyFont="1" applyAlignment="1">
      <alignment horizontal="left" vertical="center"/>
      <protection/>
    </xf>
    <xf numFmtId="164" fontId="37" fillId="0" borderId="0" xfId="21" applyFont="1" applyAlignment="1">
      <alignment horizontal="left" vertical="center" wrapText="1"/>
      <protection/>
    </xf>
    <xf numFmtId="164" fontId="37" fillId="0" borderId="0" xfId="21" applyFont="1" applyAlignment="1" applyProtection="1">
      <alignment vertical="center"/>
      <protection locked="0"/>
    </xf>
    <xf numFmtId="164" fontId="37" fillId="0" borderId="21" xfId="21" applyFont="1" applyBorder="1" applyAlignment="1">
      <alignment vertical="center"/>
      <protection/>
    </xf>
    <xf numFmtId="164" fontId="37" fillId="0" borderId="0" xfId="21" applyFont="1" applyBorder="1" applyAlignment="1">
      <alignment vertical="center"/>
      <protection/>
    </xf>
    <xf numFmtId="164" fontId="37" fillId="0" borderId="17" xfId="21" applyFont="1" applyBorder="1" applyAlignment="1">
      <alignment vertical="center"/>
      <protection/>
    </xf>
    <xf numFmtId="164" fontId="36" fillId="0" borderId="0" xfId="21" applyFont="1" applyAlignment="1">
      <alignment horizontal="left" vertical="center" wrapText="1"/>
      <protection/>
    </xf>
    <xf numFmtId="170" fontId="36" fillId="0" borderId="0" xfId="21" applyNumberFormat="1" applyFont="1" applyAlignment="1">
      <alignment vertical="center"/>
      <protection/>
    </xf>
    <xf numFmtId="164" fontId="38" fillId="0" borderId="27" xfId="21" applyFont="1" applyBorder="1" applyAlignment="1" applyProtection="1">
      <alignment horizontal="center" vertical="center"/>
      <protection locked="0"/>
    </xf>
    <xf numFmtId="165" fontId="38" fillId="0" borderId="27" xfId="21" applyNumberFormat="1" applyFont="1" applyBorder="1" applyAlignment="1" applyProtection="1">
      <alignment horizontal="left" vertical="center" wrapText="1"/>
      <protection locked="0"/>
    </xf>
    <xf numFmtId="164" fontId="38" fillId="0" borderId="27" xfId="21" applyFont="1" applyBorder="1" applyAlignment="1" applyProtection="1">
      <alignment horizontal="left" vertical="center" wrapText="1"/>
      <protection locked="0"/>
    </xf>
    <xf numFmtId="164" fontId="38" fillId="0" borderId="27" xfId="21" applyFont="1" applyBorder="1" applyAlignment="1" applyProtection="1">
      <alignment horizontal="center" vertical="center" wrapText="1"/>
      <protection locked="0"/>
    </xf>
    <xf numFmtId="170" fontId="38" fillId="0" borderId="27" xfId="21" applyNumberFormat="1" applyFont="1" applyBorder="1" applyAlignment="1" applyProtection="1">
      <alignment vertical="center"/>
      <protection locked="0"/>
    </xf>
    <xf numFmtId="166" fontId="38" fillId="4" borderId="27" xfId="21" applyNumberFormat="1" applyFont="1" applyFill="1" applyBorder="1" applyAlignment="1" applyProtection="1">
      <alignment vertical="center"/>
      <protection locked="0"/>
    </xf>
    <xf numFmtId="164" fontId="38" fillId="0" borderId="27" xfId="21" applyFont="1" applyBorder="1" applyAlignment="1" applyProtection="1">
      <alignment vertical="center"/>
      <protection locked="0"/>
    </xf>
    <xf numFmtId="166" fontId="38" fillId="0" borderId="27" xfId="21" applyNumberFormat="1" applyFont="1" applyBorder="1" applyAlignment="1" applyProtection="1">
      <alignment vertical="center"/>
      <protection locked="0"/>
    </xf>
    <xf numFmtId="164" fontId="38" fillId="0" borderId="4" xfId="21" applyFont="1" applyBorder="1" applyAlignment="1">
      <alignment vertical="center"/>
      <protection/>
    </xf>
    <xf numFmtId="164" fontId="38" fillId="4" borderId="27" xfId="21" applyFont="1" applyFill="1" applyBorder="1" applyAlignment="1" applyProtection="1">
      <alignment horizontal="left" vertical="center"/>
      <protection locked="0"/>
    </xf>
    <xf numFmtId="164" fontId="39" fillId="0" borderId="0" xfId="21" applyFont="1" applyAlignment="1">
      <alignment vertical="center" wrapText="1"/>
      <protection/>
    </xf>
    <xf numFmtId="164" fontId="1" fillId="0" borderId="0" xfId="21" applyFont="1" applyAlignment="1" applyProtection="1">
      <alignment vertical="center"/>
      <protection locked="0"/>
    </xf>
    <xf numFmtId="164" fontId="1" fillId="0" borderId="21" xfId="21" applyFont="1" applyBorder="1" applyAlignment="1">
      <alignment vertical="center"/>
      <protection/>
    </xf>
    <xf numFmtId="164" fontId="40" fillId="0" borderId="0" xfId="21" applyFont="1" applyAlignment="1">
      <alignment vertical="center"/>
      <protection/>
    </xf>
    <xf numFmtId="164" fontId="40" fillId="0" borderId="4" xfId="21" applyFont="1" applyBorder="1" applyAlignment="1">
      <alignment vertical="center"/>
      <protection/>
    </xf>
    <xf numFmtId="164" fontId="40" fillId="0" borderId="0" xfId="21" applyFont="1" applyAlignment="1">
      <alignment horizontal="left" vertical="center"/>
      <protection/>
    </xf>
    <xf numFmtId="164" fontId="40" fillId="0" borderId="0" xfId="21" applyFont="1" applyAlignment="1">
      <alignment horizontal="left" vertical="center" wrapText="1"/>
      <protection/>
    </xf>
    <xf numFmtId="170" fontId="40" fillId="0" borderId="0" xfId="21" applyNumberFormat="1" applyFont="1" applyAlignment="1">
      <alignment vertical="center"/>
      <protection/>
    </xf>
    <xf numFmtId="164" fontId="40" fillId="0" borderId="0" xfId="21" applyFont="1" applyAlignment="1" applyProtection="1">
      <alignment vertical="center"/>
      <protection locked="0"/>
    </xf>
    <xf numFmtId="164" fontId="40" fillId="0" borderId="21" xfId="21" applyFont="1" applyBorder="1" applyAlignment="1">
      <alignment vertical="center"/>
      <protection/>
    </xf>
    <xf numFmtId="164" fontId="40" fillId="0" borderId="0" xfId="21" applyFont="1" applyBorder="1" applyAlignment="1">
      <alignment vertical="center"/>
      <protection/>
    </xf>
    <xf numFmtId="164" fontId="40" fillId="0" borderId="17" xfId="21" applyFont="1" applyBorder="1" applyAlignment="1">
      <alignment vertical="center"/>
      <protection/>
    </xf>
    <xf numFmtId="164" fontId="41" fillId="0" borderId="0" xfId="21" applyFont="1" applyAlignment="1">
      <alignment/>
      <protection/>
    </xf>
    <xf numFmtId="164" fontId="41" fillId="0" borderId="4" xfId="21" applyFont="1" applyBorder="1" applyAlignment="1">
      <alignment/>
      <protection/>
    </xf>
    <xf numFmtId="164" fontId="41" fillId="0" borderId="0" xfId="21" applyFont="1" applyBorder="1" applyAlignment="1">
      <alignment horizontal="left"/>
      <protection/>
    </xf>
    <xf numFmtId="164" fontId="41" fillId="0" borderId="0" xfId="21" applyFont="1" applyAlignment="1" applyProtection="1">
      <alignment/>
      <protection locked="0"/>
    </xf>
    <xf numFmtId="166" fontId="41" fillId="0" borderId="0" xfId="21" applyNumberFormat="1" applyFont="1" applyBorder="1" applyAlignment="1">
      <alignment/>
      <protection/>
    </xf>
    <xf numFmtId="164" fontId="41" fillId="0" borderId="21" xfId="21" applyFont="1" applyBorder="1" applyAlignment="1">
      <alignment/>
      <protection/>
    </xf>
    <xf numFmtId="164" fontId="41" fillId="0" borderId="0" xfId="21" applyFont="1" applyBorder="1" applyAlignment="1">
      <alignment/>
      <protection/>
    </xf>
    <xf numFmtId="169" fontId="41" fillId="0" borderId="0" xfId="21" applyNumberFormat="1" applyFont="1" applyBorder="1" applyAlignment="1">
      <alignment/>
      <protection/>
    </xf>
    <xf numFmtId="169" fontId="41" fillId="0" borderId="17" xfId="21" applyNumberFormat="1" applyFont="1" applyBorder="1" applyAlignment="1">
      <alignment/>
      <protection/>
    </xf>
    <xf numFmtId="164" fontId="41" fillId="0" borderId="0" xfId="21" applyFont="1" applyAlignment="1">
      <alignment horizontal="left"/>
      <protection/>
    </xf>
    <xf numFmtId="164" fontId="41" fillId="0" borderId="0" xfId="21" applyFont="1" applyAlignment="1">
      <alignment horizontal="center"/>
      <protection/>
    </xf>
    <xf numFmtId="166" fontId="41" fillId="0" borderId="0" xfId="21" applyNumberFormat="1" applyFont="1" applyAlignment="1">
      <alignment vertical="center"/>
      <protection/>
    </xf>
    <xf numFmtId="164" fontId="15" fillId="0" borderId="23" xfId="21" applyFont="1" applyBorder="1" applyAlignment="1">
      <alignment horizontal="center" vertical="center"/>
      <protection/>
    </xf>
    <xf numFmtId="166" fontId="15" fillId="0" borderId="23" xfId="21" applyNumberFormat="1" applyFont="1" applyBorder="1" applyAlignment="1">
      <alignment vertical="center"/>
      <protection/>
    </xf>
    <xf numFmtId="164" fontId="1" fillId="0" borderId="23" xfId="21" applyFont="1" applyBorder="1" applyAlignment="1">
      <alignment vertical="center"/>
      <protection/>
    </xf>
    <xf numFmtId="169" fontId="15" fillId="0" borderId="23" xfId="21" applyNumberFormat="1" applyFont="1" applyBorder="1" applyAlignment="1">
      <alignment vertical="center"/>
      <protection/>
    </xf>
    <xf numFmtId="169" fontId="15" fillId="0" borderId="24" xfId="21" applyNumberFormat="1" applyFont="1" applyBorder="1" applyAlignment="1">
      <alignment vertical="center"/>
      <protection/>
    </xf>
    <xf numFmtId="164" fontId="1" fillId="0" borderId="0" xfId="21" applyAlignment="1" applyProtection="1">
      <alignment vertical="top"/>
      <protection locked="0"/>
    </xf>
    <xf numFmtId="164" fontId="1" fillId="0" borderId="1" xfId="21" applyFont="1" applyBorder="1" applyAlignment="1" applyProtection="1">
      <alignment vertical="center" wrapText="1"/>
      <protection locked="0"/>
    </xf>
    <xf numFmtId="164" fontId="1" fillId="0" borderId="2" xfId="21" applyFont="1" applyBorder="1" applyAlignment="1" applyProtection="1">
      <alignment vertical="center" wrapText="1"/>
      <protection locked="0"/>
    </xf>
    <xf numFmtId="164" fontId="1" fillId="0" borderId="3" xfId="21" applyFont="1" applyBorder="1" applyAlignment="1" applyProtection="1">
      <alignment vertical="center" wrapText="1"/>
      <protection locked="0"/>
    </xf>
    <xf numFmtId="164" fontId="1" fillId="0" borderId="0" xfId="21" applyAlignment="1" applyProtection="1">
      <alignment horizontal="center" vertical="center"/>
      <protection locked="0"/>
    </xf>
    <xf numFmtId="164" fontId="1" fillId="0" borderId="4" xfId="21" applyFont="1" applyBorder="1" applyAlignment="1" applyProtection="1">
      <alignment horizontal="center" vertical="center" wrapText="1"/>
      <protection locked="0"/>
    </xf>
    <xf numFmtId="164" fontId="8" fillId="0" borderId="0" xfId="21" applyFont="1" applyBorder="1" applyAlignment="1" applyProtection="1">
      <alignment horizontal="center" vertical="center" wrapText="1"/>
      <protection locked="0"/>
    </xf>
    <xf numFmtId="164" fontId="1" fillId="0" borderId="5" xfId="21" applyFont="1" applyBorder="1" applyAlignment="1" applyProtection="1">
      <alignment horizontal="center" vertical="center" wrapText="1"/>
      <protection locked="0"/>
    </xf>
    <xf numFmtId="164" fontId="1" fillId="0" borderId="4" xfId="21" applyFont="1" applyBorder="1" applyAlignment="1" applyProtection="1">
      <alignment vertical="center" wrapText="1"/>
      <protection locked="0"/>
    </xf>
    <xf numFmtId="164" fontId="24" fillId="0" borderId="12" xfId="21" applyFont="1" applyBorder="1" applyAlignment="1" applyProtection="1">
      <alignment horizontal="left" wrapText="1"/>
      <protection locked="0"/>
    </xf>
    <xf numFmtId="164" fontId="1" fillId="0" borderId="5" xfId="21" applyFont="1" applyBorder="1" applyAlignment="1" applyProtection="1">
      <alignment vertical="center" wrapText="1"/>
      <protection locked="0"/>
    </xf>
    <xf numFmtId="164" fontId="24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vertical="center" wrapText="1"/>
      <protection locked="0"/>
    </xf>
    <xf numFmtId="164" fontId="42" fillId="0" borderId="0" xfId="21" applyFont="1" applyBorder="1" applyAlignment="1" applyProtection="1">
      <alignment horizontal="left" vertical="center" wrapText="1"/>
      <protection locked="0"/>
    </xf>
    <xf numFmtId="164" fontId="1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vertical="center" wrapText="1"/>
      <protection locked="0"/>
    </xf>
    <xf numFmtId="164" fontId="11" fillId="0" borderId="0" xfId="21" applyFont="1" applyBorder="1" applyAlignment="1" applyProtection="1">
      <alignment vertical="center"/>
      <protection locked="0"/>
    </xf>
    <xf numFmtId="164" fontId="16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/>
      <protection locked="0"/>
    </xf>
    <xf numFmtId="165" fontId="11" fillId="0" borderId="0" xfId="21" applyNumberFormat="1" applyFont="1" applyBorder="1" applyAlignment="1" applyProtection="1">
      <alignment horizontal="left" vertical="center" wrapText="1"/>
      <protection locked="0"/>
    </xf>
    <xf numFmtId="165" fontId="11" fillId="0" borderId="0" xfId="21" applyNumberFormat="1" applyFont="1" applyBorder="1" applyAlignment="1" applyProtection="1">
      <alignment vertical="center" wrapText="1"/>
      <protection locked="0"/>
    </xf>
    <xf numFmtId="164" fontId="1" fillId="0" borderId="11" xfId="21" applyFont="1" applyBorder="1" applyAlignment="1" applyProtection="1">
      <alignment vertical="center" wrapText="1"/>
      <protection locked="0"/>
    </xf>
    <xf numFmtId="164" fontId="3" fillId="0" borderId="12" xfId="21" applyFont="1" applyBorder="1" applyAlignment="1" applyProtection="1">
      <alignment vertical="center" wrapText="1"/>
      <protection locked="0"/>
    </xf>
    <xf numFmtId="164" fontId="1" fillId="0" borderId="13" xfId="21" applyFont="1" applyBorder="1" applyAlignment="1" applyProtection="1">
      <alignment vertical="center" wrapText="1"/>
      <protection locked="0"/>
    </xf>
    <xf numFmtId="164" fontId="1" fillId="0" borderId="0" xfId="21" applyFont="1" applyBorder="1" applyAlignment="1" applyProtection="1">
      <alignment vertical="top"/>
      <protection locked="0"/>
    </xf>
    <xf numFmtId="164" fontId="1" fillId="0" borderId="0" xfId="21" applyFont="1" applyAlignment="1" applyProtection="1">
      <alignment vertical="top"/>
      <protection locked="0"/>
    </xf>
    <xf numFmtId="164" fontId="1" fillId="0" borderId="1" xfId="21" applyFont="1" applyBorder="1" applyAlignment="1" applyProtection="1">
      <alignment horizontal="left" vertical="center"/>
      <protection locked="0"/>
    </xf>
    <xf numFmtId="164" fontId="1" fillId="0" borderId="2" xfId="21" applyFont="1" applyBorder="1" applyAlignment="1" applyProtection="1">
      <alignment horizontal="left" vertical="center"/>
      <protection locked="0"/>
    </xf>
    <xf numFmtId="164" fontId="1" fillId="0" borderId="3" xfId="21" applyFont="1" applyBorder="1" applyAlignment="1" applyProtection="1">
      <alignment horizontal="left" vertical="center"/>
      <protection locked="0"/>
    </xf>
    <xf numFmtId="164" fontId="1" fillId="0" borderId="4" xfId="21" applyFont="1" applyBorder="1" applyAlignment="1" applyProtection="1">
      <alignment horizontal="left" vertical="center"/>
      <protection locked="0"/>
    </xf>
    <xf numFmtId="164" fontId="8" fillId="0" borderId="0" xfId="21" applyFont="1" applyBorder="1" applyAlignment="1" applyProtection="1">
      <alignment horizontal="center" vertical="center"/>
      <protection locked="0"/>
    </xf>
    <xf numFmtId="164" fontId="1" fillId="0" borderId="5" xfId="21" applyFont="1" applyBorder="1" applyAlignment="1" applyProtection="1">
      <alignment horizontal="left" vertical="center"/>
      <protection locked="0"/>
    </xf>
    <xf numFmtId="164" fontId="24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center" vertical="center"/>
      <protection locked="0"/>
    </xf>
    <xf numFmtId="164" fontId="21" fillId="0" borderId="12" xfId="21" applyFont="1" applyBorder="1" applyAlignment="1" applyProtection="1">
      <alignment horizontal="left" vertical="center"/>
      <protection locked="0"/>
    </xf>
    <xf numFmtId="164" fontId="16" fillId="0" borderId="0" xfId="21" applyFont="1" applyBorder="1" applyAlignment="1" applyProtection="1">
      <alignment horizontal="left" vertical="center"/>
      <protection locked="0"/>
    </xf>
    <xf numFmtId="164" fontId="11" fillId="0" borderId="0" xfId="21" applyFont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/>
      <protection locked="0"/>
    </xf>
    <xf numFmtId="164" fontId="11" fillId="0" borderId="4" xfId="21" applyFont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center" vertical="center"/>
      <protection locked="0"/>
    </xf>
    <xf numFmtId="164" fontId="1" fillId="0" borderId="11" xfId="21" applyFont="1" applyBorder="1" applyAlignment="1" applyProtection="1">
      <alignment horizontal="left" vertical="center"/>
      <protection locked="0"/>
    </xf>
    <xf numFmtId="164" fontId="3" fillId="0" borderId="12" xfId="21" applyFont="1" applyBorder="1" applyAlignment="1" applyProtection="1">
      <alignment horizontal="left" vertical="center"/>
      <protection locked="0"/>
    </xf>
    <xf numFmtId="164" fontId="1" fillId="0" borderId="13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/>
      <protection locked="0"/>
    </xf>
    <xf numFmtId="164" fontId="3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Border="1" applyAlignment="1" applyProtection="1">
      <alignment horizontal="left" vertical="center"/>
      <protection locked="0"/>
    </xf>
    <xf numFmtId="164" fontId="11" fillId="0" borderId="12" xfId="21" applyFont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" fillId="0" borderId="1" xfId="21" applyFont="1" applyBorder="1" applyAlignment="1" applyProtection="1">
      <alignment horizontal="left" vertical="center" wrapText="1"/>
      <protection locked="0"/>
    </xf>
    <xf numFmtId="164" fontId="1" fillId="0" borderId="2" xfId="21" applyFont="1" applyBorder="1" applyAlignment="1" applyProtection="1">
      <alignment horizontal="left" vertical="center" wrapText="1"/>
      <protection locked="0"/>
    </xf>
    <xf numFmtId="164" fontId="1" fillId="0" borderId="3" xfId="21" applyFont="1" applyBorder="1" applyAlignment="1" applyProtection="1">
      <alignment horizontal="left" vertical="center" wrapText="1"/>
      <protection locked="0"/>
    </xf>
    <xf numFmtId="164" fontId="1" fillId="0" borderId="4" xfId="21" applyFont="1" applyBorder="1" applyAlignment="1" applyProtection="1">
      <alignment horizontal="left" vertical="center" wrapText="1"/>
      <protection locked="0"/>
    </xf>
    <xf numFmtId="164" fontId="1" fillId="0" borderId="5" xfId="21" applyFont="1" applyBorder="1" applyAlignment="1" applyProtection="1">
      <alignment horizontal="left" vertical="center" wrapText="1"/>
      <protection locked="0"/>
    </xf>
    <xf numFmtId="164" fontId="21" fillId="0" borderId="4" xfId="21" applyFont="1" applyBorder="1" applyAlignment="1" applyProtection="1">
      <alignment horizontal="left" vertical="center" wrapText="1"/>
      <protection locked="0"/>
    </xf>
    <xf numFmtId="164" fontId="21" fillId="0" borderId="5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/>
      <protection locked="0"/>
    </xf>
    <xf numFmtId="164" fontId="11" fillId="0" borderId="11" xfId="21" applyFont="1" applyBorder="1" applyAlignment="1" applyProtection="1">
      <alignment horizontal="left" vertical="center" wrapText="1"/>
      <protection locked="0"/>
    </xf>
    <xf numFmtId="164" fontId="11" fillId="0" borderId="12" xfId="21" applyFont="1" applyBorder="1" applyAlignment="1" applyProtection="1">
      <alignment horizontal="left" vertical="center" wrapText="1"/>
      <protection locked="0"/>
    </xf>
    <xf numFmtId="164" fontId="11" fillId="0" borderId="13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top"/>
      <protection locked="0"/>
    </xf>
    <xf numFmtId="164" fontId="11" fillId="0" borderId="0" xfId="21" applyFont="1" applyBorder="1" applyAlignment="1" applyProtection="1">
      <alignment horizontal="center" vertical="top"/>
      <protection locked="0"/>
    </xf>
    <xf numFmtId="164" fontId="11" fillId="0" borderId="11" xfId="21" applyFont="1" applyBorder="1" applyAlignment="1" applyProtection="1">
      <alignment horizontal="left" vertical="center"/>
      <protection locked="0"/>
    </xf>
    <xf numFmtId="164" fontId="11" fillId="0" borderId="13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vertical="center"/>
      <protection locked="0"/>
    </xf>
    <xf numFmtId="164" fontId="24" fillId="0" borderId="0" xfId="21" applyFont="1" applyBorder="1" applyAlignment="1" applyProtection="1">
      <alignment vertical="center"/>
      <protection locked="0"/>
    </xf>
    <xf numFmtId="164" fontId="21" fillId="0" borderId="12" xfId="21" applyFont="1" applyBorder="1" applyAlignment="1" applyProtection="1">
      <alignment vertical="center"/>
      <protection locked="0"/>
    </xf>
    <xf numFmtId="164" fontId="24" fillId="0" borderId="12" xfId="21" applyFont="1" applyBorder="1" applyAlignment="1" applyProtection="1">
      <alignment vertical="center"/>
      <protection locked="0"/>
    </xf>
    <xf numFmtId="164" fontId="1" fillId="0" borderId="0" xfId="21" applyFont="1" applyBorder="1" applyAlignment="1" applyProtection="1">
      <alignment vertical="top"/>
      <protection locked="0"/>
    </xf>
    <xf numFmtId="165" fontId="11" fillId="0" borderId="0" xfId="21" applyNumberFormat="1" applyFont="1" applyBorder="1" applyAlignment="1" applyProtection="1">
      <alignment horizontal="left" vertical="center"/>
      <protection locked="0"/>
    </xf>
    <xf numFmtId="164" fontId="1" fillId="0" borderId="12" xfId="21" applyBorder="1" applyAlignment="1" applyProtection="1">
      <alignment vertical="top"/>
      <protection locked="0"/>
    </xf>
    <xf numFmtId="164" fontId="24" fillId="0" borderId="12" xfId="21" applyFont="1" applyBorder="1" applyAlignment="1" applyProtection="1">
      <alignment horizontal="left"/>
      <protection locked="0"/>
    </xf>
    <xf numFmtId="164" fontId="21" fillId="0" borderId="12" xfId="21" applyFont="1" applyBorder="1" applyAlignment="1" applyProtection="1">
      <alignment/>
      <protection locked="0"/>
    </xf>
    <xf numFmtId="164" fontId="1" fillId="0" borderId="4" xfId="21" applyFont="1" applyBorder="1" applyAlignment="1" applyProtection="1">
      <alignment vertical="top"/>
      <protection locked="0"/>
    </xf>
    <xf numFmtId="164" fontId="1" fillId="0" borderId="5" xfId="21" applyFont="1" applyBorder="1" applyAlignment="1" applyProtection="1">
      <alignment vertical="top"/>
      <protection locked="0"/>
    </xf>
    <xf numFmtId="164" fontId="1" fillId="0" borderId="0" xfId="21" applyFont="1" applyBorder="1" applyAlignment="1" applyProtection="1">
      <alignment horizontal="center" vertical="center"/>
      <protection locked="0"/>
    </xf>
    <xf numFmtId="164" fontId="1" fillId="0" borderId="0" xfId="21" applyFont="1" applyBorder="1" applyAlignment="1" applyProtection="1">
      <alignment horizontal="left" vertical="top"/>
      <protection locked="0"/>
    </xf>
    <xf numFmtId="164" fontId="1" fillId="0" borderId="11" xfId="21" applyFont="1" applyBorder="1" applyAlignment="1" applyProtection="1">
      <alignment vertical="top"/>
      <protection locked="0"/>
    </xf>
    <xf numFmtId="164" fontId="1" fillId="0" borderId="12" xfId="21" applyFont="1" applyBorder="1" applyAlignment="1" applyProtection="1">
      <alignment vertical="top"/>
      <protection locked="0"/>
    </xf>
    <xf numFmtId="164" fontId="1" fillId="0" borderId="13" xfId="2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8" width="0" style="1" hidden="1" customWidth="1"/>
    <col min="59" max="59" width="50.28125" style="1" customWidth="1"/>
    <col min="60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5</v>
      </c>
      <c r="BU1" s="9" t="s">
        <v>6</v>
      </c>
      <c r="BV1" s="9" t="s">
        <v>7</v>
      </c>
    </row>
    <row r="2" spans="3:72" ht="36.75" customHeight="1">
      <c r="AR2" s="10" t="s">
        <v>8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S2" s="11" t="s">
        <v>9</v>
      </c>
      <c r="BT2" s="11" t="s">
        <v>10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9</v>
      </c>
      <c r="BT3" s="11" t="s">
        <v>11</v>
      </c>
    </row>
    <row r="4" spans="2:71" ht="36.75" customHeight="1">
      <c r="B4" s="15"/>
      <c r="C4" s="16"/>
      <c r="D4" s="17" t="s">
        <v>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S4" s="19" t="s">
        <v>13</v>
      </c>
      <c r="BG4" s="20" t="s">
        <v>14</v>
      </c>
      <c r="BS4" s="11" t="s">
        <v>15</v>
      </c>
    </row>
    <row r="5" spans="2:71" ht="14.25" customHeight="1">
      <c r="B5" s="15"/>
      <c r="C5" s="16"/>
      <c r="D5" s="21" t="s">
        <v>16</v>
      </c>
      <c r="E5" s="16"/>
      <c r="F5" s="16"/>
      <c r="G5" s="16"/>
      <c r="H5" s="16"/>
      <c r="I5" s="16"/>
      <c r="J5" s="16"/>
      <c r="K5" s="22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6"/>
      <c r="AQ5" s="18"/>
      <c r="BG5" s="23" t="s">
        <v>18</v>
      </c>
      <c r="BS5" s="11" t="s">
        <v>9</v>
      </c>
    </row>
    <row r="6" spans="2:71" ht="36.75" customHeight="1">
      <c r="B6" s="15"/>
      <c r="C6" s="16"/>
      <c r="D6" s="24" t="s">
        <v>19</v>
      </c>
      <c r="E6" s="16"/>
      <c r="F6" s="16"/>
      <c r="G6" s="16"/>
      <c r="H6" s="16"/>
      <c r="I6" s="16"/>
      <c r="J6" s="16"/>
      <c r="K6" s="25" t="s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6"/>
      <c r="AQ6" s="18"/>
      <c r="BG6" s="23"/>
      <c r="BS6" s="11" t="s">
        <v>9</v>
      </c>
    </row>
    <row r="7" spans="2:71" ht="14.25" customHeight="1">
      <c r="B7" s="15"/>
      <c r="C7" s="16"/>
      <c r="D7" s="26" t="s">
        <v>21</v>
      </c>
      <c r="E7" s="16"/>
      <c r="F7" s="16"/>
      <c r="G7" s="16"/>
      <c r="H7" s="16"/>
      <c r="I7" s="16"/>
      <c r="J7" s="16"/>
      <c r="K7" s="2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22</v>
      </c>
      <c r="AL7" s="16"/>
      <c r="AM7" s="16"/>
      <c r="AN7" s="22"/>
      <c r="AO7" s="16"/>
      <c r="AP7" s="16"/>
      <c r="AQ7" s="18"/>
      <c r="BG7" s="23"/>
      <c r="BS7" s="11" t="s">
        <v>9</v>
      </c>
    </row>
    <row r="8" spans="2:71" ht="14.25" customHeight="1">
      <c r="B8" s="15"/>
      <c r="C8" s="16"/>
      <c r="D8" s="26" t="s">
        <v>23</v>
      </c>
      <c r="E8" s="16"/>
      <c r="F8" s="16"/>
      <c r="G8" s="16"/>
      <c r="H8" s="16"/>
      <c r="I8" s="16"/>
      <c r="J8" s="16"/>
      <c r="K8" s="22" t="s">
        <v>24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25</v>
      </c>
      <c r="AL8" s="16"/>
      <c r="AM8" s="16"/>
      <c r="AN8" s="27" t="s">
        <v>26</v>
      </c>
      <c r="AO8" s="16"/>
      <c r="AP8" s="16"/>
      <c r="AQ8" s="18"/>
      <c r="BG8" s="23"/>
      <c r="BS8" s="11" t="s">
        <v>9</v>
      </c>
    </row>
    <row r="9" spans="2:71" ht="14.2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BG9" s="23"/>
      <c r="BS9" s="11" t="s">
        <v>9</v>
      </c>
    </row>
    <row r="10" spans="2:71" ht="14.25" customHeight="1">
      <c r="B10" s="15"/>
      <c r="C10" s="16"/>
      <c r="D10" s="26" t="s">
        <v>27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28</v>
      </c>
      <c r="AL10" s="16"/>
      <c r="AM10" s="16"/>
      <c r="AN10" s="22"/>
      <c r="AO10" s="16"/>
      <c r="AP10" s="16"/>
      <c r="AQ10" s="18"/>
      <c r="BG10" s="23"/>
      <c r="BS10" s="11" t="s">
        <v>9</v>
      </c>
    </row>
    <row r="11" spans="2:71" ht="18" customHeight="1">
      <c r="B11" s="15"/>
      <c r="C11" s="16"/>
      <c r="D11" s="16"/>
      <c r="E11" s="22" t="s">
        <v>24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29</v>
      </c>
      <c r="AL11" s="16"/>
      <c r="AM11" s="16"/>
      <c r="AN11" s="22"/>
      <c r="AO11" s="16"/>
      <c r="AP11" s="16"/>
      <c r="AQ11" s="18"/>
      <c r="BG11" s="23"/>
      <c r="BS11" s="11" t="s">
        <v>9</v>
      </c>
    </row>
    <row r="12" spans="2:71" ht="6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/>
      <c r="BG12" s="23"/>
      <c r="BS12" s="11" t="s">
        <v>9</v>
      </c>
    </row>
    <row r="13" spans="2:71" ht="14.25" customHeight="1">
      <c r="B13" s="15"/>
      <c r="C13" s="16"/>
      <c r="D13" s="26" t="s">
        <v>30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28</v>
      </c>
      <c r="AL13" s="16"/>
      <c r="AM13" s="16"/>
      <c r="AN13" s="28" t="s">
        <v>31</v>
      </c>
      <c r="AO13" s="16"/>
      <c r="AP13" s="16"/>
      <c r="AQ13" s="18"/>
      <c r="BG13" s="23"/>
      <c r="BS13" s="11" t="s">
        <v>9</v>
      </c>
    </row>
    <row r="14" spans="2:71" ht="12.75">
      <c r="B14" s="15"/>
      <c r="C14" s="16"/>
      <c r="D14" s="16"/>
      <c r="E14" s="28" t="s">
        <v>31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 t="s">
        <v>29</v>
      </c>
      <c r="AL14" s="16"/>
      <c r="AM14" s="16"/>
      <c r="AN14" s="28" t="s">
        <v>31</v>
      </c>
      <c r="AO14" s="16"/>
      <c r="AP14" s="16"/>
      <c r="AQ14" s="18"/>
      <c r="BG14" s="23"/>
      <c r="BS14" s="11" t="s">
        <v>9</v>
      </c>
    </row>
    <row r="15" spans="2:71" ht="6.7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BG15" s="23"/>
      <c r="BS15" s="11" t="s">
        <v>5</v>
      </c>
    </row>
    <row r="16" spans="2:71" ht="14.25" customHeight="1">
      <c r="B16" s="15"/>
      <c r="C16" s="16"/>
      <c r="D16" s="26" t="s">
        <v>32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28</v>
      </c>
      <c r="AL16" s="16"/>
      <c r="AM16" s="16"/>
      <c r="AN16" s="22" t="s">
        <v>33</v>
      </c>
      <c r="AO16" s="16"/>
      <c r="AP16" s="16"/>
      <c r="AQ16" s="18"/>
      <c r="BG16" s="23"/>
      <c r="BS16" s="11" t="s">
        <v>5</v>
      </c>
    </row>
    <row r="17" spans="2:71" ht="18" customHeight="1">
      <c r="B17" s="15"/>
      <c r="C17" s="16"/>
      <c r="D17" s="16"/>
      <c r="E17" s="22" t="s">
        <v>34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29</v>
      </c>
      <c r="AL17" s="16"/>
      <c r="AM17" s="16"/>
      <c r="AN17" s="22" t="s">
        <v>35</v>
      </c>
      <c r="AO17" s="16"/>
      <c r="AP17" s="16"/>
      <c r="AQ17" s="18"/>
      <c r="BG17" s="23"/>
      <c r="BS17" s="11" t="s">
        <v>6</v>
      </c>
    </row>
    <row r="18" spans="2:71" ht="6.7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BG18" s="23"/>
      <c r="BS18" s="11" t="s">
        <v>9</v>
      </c>
    </row>
    <row r="19" spans="2:71" ht="14.25" customHeight="1">
      <c r="B19" s="15"/>
      <c r="C19" s="16"/>
      <c r="D19" s="26" t="s">
        <v>36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BG19" s="23"/>
      <c r="BS19" s="11" t="s">
        <v>9</v>
      </c>
    </row>
    <row r="20" spans="2:71" ht="22.5" customHeight="1">
      <c r="B20" s="15"/>
      <c r="C20" s="16"/>
      <c r="D20" s="1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6"/>
      <c r="AP20" s="16"/>
      <c r="AQ20" s="18"/>
      <c r="BG20" s="23"/>
      <c r="BS20" s="11" t="s">
        <v>5</v>
      </c>
    </row>
    <row r="21" spans="2:59" ht="6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  <c r="BG21" s="23"/>
    </row>
    <row r="22" spans="2:59" ht="6.75" customHeight="1">
      <c r="B22" s="15"/>
      <c r="C22" s="1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6"/>
      <c r="AQ22" s="18"/>
      <c r="BG22" s="23"/>
    </row>
    <row r="23" spans="2:59" s="31" customFormat="1" ht="25.5" customHeight="1">
      <c r="B23" s="32"/>
      <c r="C23" s="33"/>
      <c r="D23" s="34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>
        <f>ROUND(AG51,2)</f>
        <v>0</v>
      </c>
      <c r="AL23" s="36"/>
      <c r="AM23" s="36"/>
      <c r="AN23" s="36"/>
      <c r="AO23" s="36"/>
      <c r="AP23" s="33"/>
      <c r="AQ23" s="37"/>
      <c r="BG23" s="23"/>
    </row>
    <row r="24" spans="2:59" s="3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7"/>
      <c r="BG24" s="23"/>
    </row>
    <row r="25" spans="2:59" s="31" customFormat="1" ht="12.7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8" t="s">
        <v>38</v>
      </c>
      <c r="M25" s="38"/>
      <c r="N25" s="38"/>
      <c r="O25" s="38"/>
      <c r="P25" s="33"/>
      <c r="Q25" s="33"/>
      <c r="R25" s="33"/>
      <c r="S25" s="33"/>
      <c r="T25" s="33"/>
      <c r="U25" s="33"/>
      <c r="V25" s="33"/>
      <c r="W25" s="38" t="s">
        <v>39</v>
      </c>
      <c r="X25" s="38"/>
      <c r="Y25" s="38"/>
      <c r="Z25" s="38"/>
      <c r="AA25" s="38"/>
      <c r="AB25" s="38"/>
      <c r="AC25" s="38"/>
      <c r="AD25" s="38"/>
      <c r="AE25" s="38"/>
      <c r="AF25" s="33"/>
      <c r="AG25" s="33"/>
      <c r="AH25" s="33"/>
      <c r="AI25" s="33"/>
      <c r="AJ25" s="33"/>
      <c r="AK25" s="38" t="s">
        <v>40</v>
      </c>
      <c r="AL25" s="38"/>
      <c r="AM25" s="38"/>
      <c r="AN25" s="38"/>
      <c r="AO25" s="38"/>
      <c r="AP25" s="33"/>
      <c r="AQ25" s="37"/>
      <c r="BG25" s="23"/>
    </row>
    <row r="26" spans="2:59" s="39" customFormat="1" ht="14.2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43">
        <v>0.21000000000000002</v>
      </c>
      <c r="M26" s="43"/>
      <c r="N26" s="43"/>
      <c r="O26" s="43"/>
      <c r="P26" s="41"/>
      <c r="Q26" s="41"/>
      <c r="R26" s="41"/>
      <c r="S26" s="41"/>
      <c r="T26" s="41"/>
      <c r="U26" s="41"/>
      <c r="V26" s="41"/>
      <c r="W26" s="44">
        <f>ROUND(BB51,2)</f>
        <v>0</v>
      </c>
      <c r="X26" s="44"/>
      <c r="Y26" s="44"/>
      <c r="Z26" s="44"/>
      <c r="AA26" s="44"/>
      <c r="AB26" s="44"/>
      <c r="AC26" s="44"/>
      <c r="AD26" s="44"/>
      <c r="AE26" s="44"/>
      <c r="AF26" s="41"/>
      <c r="AG26" s="41"/>
      <c r="AH26" s="41"/>
      <c r="AI26" s="41"/>
      <c r="AJ26" s="41"/>
      <c r="AK26" s="44">
        <f>ROUND(AX51,2)</f>
        <v>0</v>
      </c>
      <c r="AL26" s="44"/>
      <c r="AM26" s="44"/>
      <c r="AN26" s="44"/>
      <c r="AO26" s="44"/>
      <c r="AP26" s="41"/>
      <c r="AQ26" s="45"/>
      <c r="BG26" s="23"/>
    </row>
    <row r="27" spans="2:59" s="39" customFormat="1" ht="14.2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43">
        <v>0.15000000000000002</v>
      </c>
      <c r="M27" s="43"/>
      <c r="N27" s="43"/>
      <c r="O27" s="43"/>
      <c r="P27" s="41"/>
      <c r="Q27" s="41"/>
      <c r="R27" s="41"/>
      <c r="S27" s="41"/>
      <c r="T27" s="41"/>
      <c r="U27" s="41"/>
      <c r="V27" s="41"/>
      <c r="W27" s="44">
        <f>ROUND(BC51,2)</f>
        <v>0</v>
      </c>
      <c r="X27" s="44"/>
      <c r="Y27" s="44"/>
      <c r="Z27" s="44"/>
      <c r="AA27" s="44"/>
      <c r="AB27" s="44"/>
      <c r="AC27" s="44"/>
      <c r="AD27" s="44"/>
      <c r="AE27" s="44"/>
      <c r="AF27" s="41"/>
      <c r="AG27" s="41"/>
      <c r="AH27" s="41"/>
      <c r="AI27" s="41"/>
      <c r="AJ27" s="41"/>
      <c r="AK27" s="44">
        <f>ROUND(AY51,2)</f>
        <v>0</v>
      </c>
      <c r="AL27" s="44"/>
      <c r="AM27" s="44"/>
      <c r="AN27" s="44"/>
      <c r="AO27" s="44"/>
      <c r="AP27" s="41"/>
      <c r="AQ27" s="45"/>
      <c r="BG27" s="23"/>
    </row>
    <row r="28" spans="2:59" s="39" customFormat="1" ht="14.2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43">
        <v>0.21000000000000002</v>
      </c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4">
        <f>ROUND(BD51,2)</f>
        <v>0</v>
      </c>
      <c r="X28" s="44"/>
      <c r="Y28" s="44"/>
      <c r="Z28" s="44"/>
      <c r="AA28" s="44"/>
      <c r="AB28" s="44"/>
      <c r="AC28" s="44"/>
      <c r="AD28" s="44"/>
      <c r="AE28" s="44"/>
      <c r="AF28" s="41"/>
      <c r="AG28" s="41"/>
      <c r="AH28" s="41"/>
      <c r="AI28" s="41"/>
      <c r="AJ28" s="41"/>
      <c r="AK28" s="44">
        <v>0</v>
      </c>
      <c r="AL28" s="44"/>
      <c r="AM28" s="44"/>
      <c r="AN28" s="44"/>
      <c r="AO28" s="44"/>
      <c r="AP28" s="41"/>
      <c r="AQ28" s="45"/>
      <c r="BG28" s="23"/>
    </row>
    <row r="29" spans="2:59" s="39" customFormat="1" ht="14.2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43">
        <v>0.15000000000000002</v>
      </c>
      <c r="M29" s="43"/>
      <c r="N29" s="43"/>
      <c r="O29" s="43"/>
      <c r="P29" s="41"/>
      <c r="Q29" s="41"/>
      <c r="R29" s="41"/>
      <c r="S29" s="41"/>
      <c r="T29" s="41"/>
      <c r="U29" s="41"/>
      <c r="V29" s="41"/>
      <c r="W29" s="44">
        <f>ROUND(BE51,2)</f>
        <v>0</v>
      </c>
      <c r="X29" s="44"/>
      <c r="Y29" s="44"/>
      <c r="Z29" s="44"/>
      <c r="AA29" s="44"/>
      <c r="AB29" s="44"/>
      <c r="AC29" s="44"/>
      <c r="AD29" s="44"/>
      <c r="AE29" s="44"/>
      <c r="AF29" s="41"/>
      <c r="AG29" s="41"/>
      <c r="AH29" s="41"/>
      <c r="AI29" s="41"/>
      <c r="AJ29" s="41"/>
      <c r="AK29" s="44">
        <v>0</v>
      </c>
      <c r="AL29" s="44"/>
      <c r="AM29" s="44"/>
      <c r="AN29" s="44"/>
      <c r="AO29" s="44"/>
      <c r="AP29" s="41"/>
      <c r="AQ29" s="45"/>
      <c r="BG29" s="23"/>
    </row>
    <row r="30" spans="2:59" s="39" customFormat="1" ht="14.2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43">
        <v>0</v>
      </c>
      <c r="M30" s="43"/>
      <c r="N30" s="43"/>
      <c r="O30" s="43"/>
      <c r="P30" s="41"/>
      <c r="Q30" s="41"/>
      <c r="R30" s="41"/>
      <c r="S30" s="41"/>
      <c r="T30" s="41"/>
      <c r="U30" s="41"/>
      <c r="V30" s="41"/>
      <c r="W30" s="44">
        <f>ROUND(BF51,2)</f>
        <v>0</v>
      </c>
      <c r="X30" s="44"/>
      <c r="Y30" s="44"/>
      <c r="Z30" s="44"/>
      <c r="AA30" s="44"/>
      <c r="AB30" s="44"/>
      <c r="AC30" s="44"/>
      <c r="AD30" s="44"/>
      <c r="AE30" s="44"/>
      <c r="AF30" s="41"/>
      <c r="AG30" s="41"/>
      <c r="AH30" s="41"/>
      <c r="AI30" s="41"/>
      <c r="AJ30" s="41"/>
      <c r="AK30" s="44">
        <v>0</v>
      </c>
      <c r="AL30" s="44"/>
      <c r="AM30" s="44"/>
      <c r="AN30" s="44"/>
      <c r="AO30" s="44"/>
      <c r="AP30" s="41"/>
      <c r="AQ30" s="45"/>
      <c r="BG30" s="23"/>
    </row>
    <row r="31" spans="2:59" s="3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7"/>
      <c r="BG31" s="23"/>
    </row>
    <row r="32" spans="2:59" s="31" customFormat="1" ht="25.5" customHeight="1">
      <c r="B32" s="32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50" t="s">
        <v>49</v>
      </c>
      <c r="Y32" s="50"/>
      <c r="Z32" s="50"/>
      <c r="AA32" s="50"/>
      <c r="AB32" s="50"/>
      <c r="AC32" s="48"/>
      <c r="AD32" s="48"/>
      <c r="AE32" s="48"/>
      <c r="AF32" s="48"/>
      <c r="AG32" s="48"/>
      <c r="AH32" s="48"/>
      <c r="AI32" s="48"/>
      <c r="AJ32" s="48"/>
      <c r="AK32" s="51">
        <f>SUM(AK23:AK30)</f>
        <v>0</v>
      </c>
      <c r="AL32" s="51"/>
      <c r="AM32" s="51"/>
      <c r="AN32" s="51"/>
      <c r="AO32" s="51"/>
      <c r="AP32" s="46"/>
      <c r="AQ32" s="52"/>
      <c r="BG32" s="23"/>
    </row>
    <row r="33" spans="2:43" s="3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7"/>
    </row>
    <row r="34" spans="2:43" s="3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3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2"/>
    </row>
    <row r="39" spans="2:44" s="31" customFormat="1" ht="36.75" customHeight="1">
      <c r="B39" s="32"/>
      <c r="C39" s="58" t="s">
        <v>50</v>
      </c>
      <c r="AR39" s="32"/>
    </row>
    <row r="40" spans="2:44" s="31" customFormat="1" ht="6.75" customHeight="1">
      <c r="B40" s="32"/>
      <c r="AR40" s="32"/>
    </row>
    <row r="41" spans="2:44" s="59" customFormat="1" ht="14.25" customHeight="1">
      <c r="B41" s="60"/>
      <c r="C41" s="61" t="s">
        <v>16</v>
      </c>
      <c r="L41" s="59" t="str">
        <f>K5</f>
        <v>13412</v>
      </c>
      <c r="AR41" s="60"/>
    </row>
    <row r="42" spans="2:44" s="62" customFormat="1" ht="36.75" customHeight="1">
      <c r="B42" s="63"/>
      <c r="C42" s="64" t="s">
        <v>19</v>
      </c>
      <c r="L42" s="65" t="str">
        <f>K6</f>
        <v>Oprava chodníku ulice Revoluční v Krnově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R42" s="63"/>
    </row>
    <row r="43" spans="2:44" s="31" customFormat="1" ht="6.75" customHeight="1">
      <c r="B43" s="32"/>
      <c r="AR43" s="32"/>
    </row>
    <row r="44" spans="2:44" s="31" customFormat="1" ht="12.75">
      <c r="B44" s="32"/>
      <c r="C44" s="61" t="s">
        <v>23</v>
      </c>
      <c r="L44" s="66" t="str">
        <f>IF(K8="","",K8)</f>
        <v> </v>
      </c>
      <c r="AI44" s="61" t="s">
        <v>25</v>
      </c>
      <c r="AM44" s="67" t="str">
        <f>IF(AN8="","",AN8)</f>
        <v>18. 12. 2017</v>
      </c>
      <c r="AN44" s="67"/>
      <c r="AR44" s="32"/>
    </row>
    <row r="45" spans="2:44" s="31" customFormat="1" ht="6.75" customHeight="1">
      <c r="B45" s="32"/>
      <c r="AR45" s="32"/>
    </row>
    <row r="46" spans="2:58" s="31" customFormat="1" ht="12.75">
      <c r="B46" s="32"/>
      <c r="C46" s="61" t="s">
        <v>27</v>
      </c>
      <c r="L46" s="59" t="str">
        <f>IF(E11="","",E11)</f>
        <v> </v>
      </c>
      <c r="AI46" s="61" t="s">
        <v>32</v>
      </c>
      <c r="AM46" s="68" t="str">
        <f>IF(E17="","",E17)</f>
        <v>Lesprojekt Krnov, s.r.o.</v>
      </c>
      <c r="AN46" s="68"/>
      <c r="AO46" s="68"/>
      <c r="AP46" s="68"/>
      <c r="AR46" s="32"/>
      <c r="AS46" s="69" t="s">
        <v>51</v>
      </c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1"/>
    </row>
    <row r="47" spans="2:58" s="31" customFormat="1" ht="12.75">
      <c r="B47" s="32"/>
      <c r="C47" s="61" t="s">
        <v>30</v>
      </c>
      <c r="L47" s="59">
        <f>IF(E14="Vyplň údaj","",E14)</f>
      </c>
      <c r="AR47" s="32"/>
      <c r="AS47" s="69"/>
      <c r="AT47" s="69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72"/>
    </row>
    <row r="48" spans="2:58" s="31" customFormat="1" ht="10.5" customHeight="1">
      <c r="B48" s="32"/>
      <c r="AR48" s="32"/>
      <c r="AS48" s="69"/>
      <c r="AT48" s="69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72"/>
    </row>
    <row r="49" spans="2:58" s="31" customFormat="1" ht="29.25" customHeight="1">
      <c r="B49" s="32"/>
      <c r="C49" s="73" t="s">
        <v>52</v>
      </c>
      <c r="D49" s="73"/>
      <c r="E49" s="73"/>
      <c r="F49" s="73"/>
      <c r="G49" s="73"/>
      <c r="H49" s="74"/>
      <c r="I49" s="75" t="s">
        <v>53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 t="s">
        <v>54</v>
      </c>
      <c r="AH49" s="76"/>
      <c r="AI49" s="76"/>
      <c r="AJ49" s="76"/>
      <c r="AK49" s="76"/>
      <c r="AL49" s="76"/>
      <c r="AM49" s="76"/>
      <c r="AN49" s="75" t="s">
        <v>55</v>
      </c>
      <c r="AO49" s="75"/>
      <c r="AP49" s="75"/>
      <c r="AQ49" s="77" t="s">
        <v>56</v>
      </c>
      <c r="AR49" s="32"/>
      <c r="AS49" s="78" t="s">
        <v>57</v>
      </c>
      <c r="AT49" s="79" t="s">
        <v>58</v>
      </c>
      <c r="AU49" s="79" t="s">
        <v>59</v>
      </c>
      <c r="AV49" s="79" t="s">
        <v>60</v>
      </c>
      <c r="AW49" s="79" t="s">
        <v>61</v>
      </c>
      <c r="AX49" s="79" t="s">
        <v>62</v>
      </c>
      <c r="AY49" s="79" t="s">
        <v>63</v>
      </c>
      <c r="AZ49" s="79" t="s">
        <v>64</v>
      </c>
      <c r="BA49" s="79" t="s">
        <v>65</v>
      </c>
      <c r="BB49" s="79" t="s">
        <v>66</v>
      </c>
      <c r="BC49" s="79" t="s">
        <v>67</v>
      </c>
      <c r="BD49" s="79" t="s">
        <v>68</v>
      </c>
      <c r="BE49" s="79" t="s">
        <v>69</v>
      </c>
      <c r="BF49" s="80" t="s">
        <v>70</v>
      </c>
    </row>
    <row r="50" spans="2:58" s="31" customFormat="1" ht="10.5" customHeight="1">
      <c r="B50" s="32"/>
      <c r="AR50" s="32"/>
      <c r="AS50" s="81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1"/>
    </row>
    <row r="51" spans="2:90" s="62" customFormat="1" ht="32.25" customHeight="1">
      <c r="B51" s="63"/>
      <c r="C51" s="82" t="s">
        <v>71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4">
        <f>ROUND(AG52,2)</f>
        <v>0</v>
      </c>
      <c r="AH51" s="84"/>
      <c r="AI51" s="84"/>
      <c r="AJ51" s="84"/>
      <c r="AK51" s="84"/>
      <c r="AL51" s="84"/>
      <c r="AM51" s="84"/>
      <c r="AN51" s="85">
        <f>SUM(AG51,AV51)</f>
        <v>0</v>
      </c>
      <c r="AO51" s="85"/>
      <c r="AP51" s="85"/>
      <c r="AQ51" s="86"/>
      <c r="AR51" s="63"/>
      <c r="AS51" s="87">
        <f>ROUND(AS52,2)</f>
        <v>0</v>
      </c>
      <c r="AT51" s="88">
        <f>ROUND(AT52,2)</f>
        <v>0</v>
      </c>
      <c r="AU51" s="89">
        <f>ROUND(AU52,2)</f>
        <v>0</v>
      </c>
      <c r="AV51" s="89">
        <f>ROUND(SUM(AX51:AY51),2)</f>
        <v>0</v>
      </c>
      <c r="AW51" s="90">
        <f>ROUND(AW52,5)</f>
        <v>0</v>
      </c>
      <c r="AX51" s="89">
        <f>ROUND(BB51*L26,2)</f>
        <v>0</v>
      </c>
      <c r="AY51" s="89">
        <f>ROUND(BC51*L27,2)</f>
        <v>0</v>
      </c>
      <c r="AZ51" s="89">
        <f>ROUND(BD51*L26,2)</f>
        <v>0</v>
      </c>
      <c r="BA51" s="89">
        <f>ROUND(BE51*L27,2)</f>
        <v>0</v>
      </c>
      <c r="BB51" s="89">
        <f>ROUND(BB52,2)</f>
        <v>0</v>
      </c>
      <c r="BC51" s="89">
        <f>ROUND(BC52,2)</f>
        <v>0</v>
      </c>
      <c r="BD51" s="89">
        <f>ROUND(BD52,2)</f>
        <v>0</v>
      </c>
      <c r="BE51" s="89">
        <f>ROUND(BE52,2)</f>
        <v>0</v>
      </c>
      <c r="BF51" s="91">
        <f>ROUND(BF52,2)</f>
        <v>0</v>
      </c>
      <c r="BS51" s="64" t="s">
        <v>72</v>
      </c>
      <c r="BT51" s="64" t="s">
        <v>73</v>
      </c>
      <c r="BU51" s="92" t="s">
        <v>74</v>
      </c>
      <c r="BV51" s="64" t="s">
        <v>75</v>
      </c>
      <c r="BW51" s="64" t="s">
        <v>7</v>
      </c>
      <c r="BX51" s="64" t="s">
        <v>76</v>
      </c>
      <c r="CL51" s="64"/>
    </row>
    <row r="52" spans="1:91" s="104" customFormat="1" ht="22.5" customHeight="1">
      <c r="A52" s="93" t="s">
        <v>77</v>
      </c>
      <c r="B52" s="94"/>
      <c r="C52" s="95"/>
      <c r="D52" s="96" t="s">
        <v>78</v>
      </c>
      <c r="E52" s="96"/>
      <c r="F52" s="96"/>
      <c r="G52" s="96"/>
      <c r="H52" s="96"/>
      <c r="I52" s="97"/>
      <c r="J52" s="96" t="s">
        <v>79</v>
      </c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8">
        <f>'SO 101 - Chodník'!K29</f>
        <v>0</v>
      </c>
      <c r="AH52" s="98"/>
      <c r="AI52" s="98"/>
      <c r="AJ52" s="98"/>
      <c r="AK52" s="98"/>
      <c r="AL52" s="98"/>
      <c r="AM52" s="98"/>
      <c r="AN52" s="98">
        <f>SUM(AG52,AV52)</f>
        <v>0</v>
      </c>
      <c r="AO52" s="98"/>
      <c r="AP52" s="98"/>
      <c r="AQ52" s="99" t="s">
        <v>80</v>
      </c>
      <c r="AR52" s="94"/>
      <c r="AS52" s="100">
        <f>'SO 101 - Chodník'!K27</f>
        <v>0</v>
      </c>
      <c r="AT52" s="101">
        <f>'SO 101 - Chodník'!K28</f>
        <v>0</v>
      </c>
      <c r="AU52" s="101">
        <v>0</v>
      </c>
      <c r="AV52" s="101">
        <f>ROUND(SUM(AX52:AY52),2)</f>
        <v>0</v>
      </c>
      <c r="AW52" s="102">
        <f>'SO 101 - Chodník'!T85</f>
        <v>0</v>
      </c>
      <c r="AX52" s="101">
        <f>'SO 101 - Chodník'!K32</f>
        <v>0</v>
      </c>
      <c r="AY52" s="101">
        <f>'SO 101 - Chodník'!K33</f>
        <v>0</v>
      </c>
      <c r="AZ52" s="101">
        <f>'SO 101 - Chodník'!K34</f>
        <v>0</v>
      </c>
      <c r="BA52" s="101">
        <f>'SO 101 - Chodník'!K35</f>
        <v>0</v>
      </c>
      <c r="BB52" s="101">
        <f>'SO 101 - Chodník'!F32</f>
        <v>0</v>
      </c>
      <c r="BC52" s="101">
        <f>'SO 101 - Chodník'!F33</f>
        <v>0</v>
      </c>
      <c r="BD52" s="101">
        <f>'SO 101 - Chodník'!F34</f>
        <v>0</v>
      </c>
      <c r="BE52" s="101">
        <f>'SO 101 - Chodník'!F35</f>
        <v>0</v>
      </c>
      <c r="BF52" s="103">
        <f>'SO 101 - Chodník'!F36</f>
        <v>0</v>
      </c>
      <c r="BT52" s="105" t="s">
        <v>81</v>
      </c>
      <c r="BV52" s="105" t="s">
        <v>75</v>
      </c>
      <c r="BW52" s="105" t="s">
        <v>82</v>
      </c>
      <c r="BX52" s="105" t="s">
        <v>7</v>
      </c>
      <c r="CL52" s="105"/>
      <c r="CM52" s="105" t="s">
        <v>83</v>
      </c>
    </row>
    <row r="53" spans="2:44" s="31" customFormat="1" ht="30" customHeight="1">
      <c r="B53" s="32"/>
      <c r="AR53" s="32"/>
    </row>
    <row r="54" spans="2:44" s="31" customFormat="1" ht="6.7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2"/>
    </row>
  </sheetData>
  <sheetProtection selectLockedCells="1" selectUnlockedCells="1"/>
  <mergeCells count="41">
    <mergeCell ref="AR2:BG2"/>
    <mergeCell ref="K5:AO5"/>
    <mergeCell ref="BG5:BG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SO 101 - Chodník!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9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AJ210" sqref="AJ210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6" customWidth="1"/>
    <col min="11" max="11" width="17.7109375" style="1" customWidth="1"/>
    <col min="12" max="12" width="11.7109375" style="1" customWidth="1"/>
    <col min="13" max="18" width="6.421875" style="1" customWidth="1"/>
    <col min="19" max="19" width="6.140625" style="1" customWidth="1"/>
    <col min="20" max="20" width="22.421875" style="1" customWidth="1"/>
    <col min="21" max="21" width="12.28125" style="1" customWidth="1"/>
    <col min="22" max="24" width="15.140625" style="1" customWidth="1"/>
    <col min="25" max="25" width="9.28125" style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7"/>
      <c r="C1" s="107"/>
      <c r="D1" s="108" t="s">
        <v>1</v>
      </c>
      <c r="E1" s="107"/>
      <c r="F1" s="109" t="s">
        <v>84</v>
      </c>
      <c r="G1" s="109" t="s">
        <v>85</v>
      </c>
      <c r="H1" s="109"/>
      <c r="I1" s="110"/>
      <c r="J1" s="111" t="s">
        <v>86</v>
      </c>
      <c r="K1" s="108" t="s">
        <v>87</v>
      </c>
      <c r="L1" s="109" t="s">
        <v>88</v>
      </c>
      <c r="M1" s="109"/>
      <c r="N1" s="109"/>
      <c r="O1" s="109"/>
      <c r="P1" s="109"/>
      <c r="Q1" s="109"/>
      <c r="R1" s="109"/>
      <c r="S1" s="109"/>
      <c r="T1" s="109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56" ht="36.75" customHeight="1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T2" s="11" t="s">
        <v>82</v>
      </c>
      <c r="AZ2" s="112" t="s">
        <v>89</v>
      </c>
      <c r="BA2" s="112"/>
      <c r="BB2" s="112"/>
      <c r="BC2" s="112" t="s">
        <v>90</v>
      </c>
      <c r="BD2" s="112" t="s">
        <v>83</v>
      </c>
    </row>
    <row r="3" spans="2:56" ht="6.75" customHeight="1">
      <c r="B3" s="12"/>
      <c r="C3" s="13"/>
      <c r="D3" s="13"/>
      <c r="E3" s="13"/>
      <c r="F3" s="13"/>
      <c r="G3" s="13"/>
      <c r="H3" s="13"/>
      <c r="I3" s="113"/>
      <c r="J3" s="113"/>
      <c r="K3" s="13"/>
      <c r="L3" s="14"/>
      <c r="AT3" s="11" t="s">
        <v>83</v>
      </c>
      <c r="AZ3" s="112" t="s">
        <v>91</v>
      </c>
      <c r="BA3" s="112"/>
      <c r="BB3" s="112"/>
      <c r="BC3" s="112" t="s">
        <v>92</v>
      </c>
      <c r="BD3" s="112" t="s">
        <v>83</v>
      </c>
    </row>
    <row r="4" spans="2:56" ht="36.75" customHeight="1">
      <c r="B4" s="15"/>
      <c r="C4" s="16"/>
      <c r="D4" s="17" t="s">
        <v>93</v>
      </c>
      <c r="E4" s="16"/>
      <c r="F4" s="16"/>
      <c r="G4" s="16"/>
      <c r="H4" s="16"/>
      <c r="I4" s="114"/>
      <c r="J4" s="114"/>
      <c r="K4" s="16"/>
      <c r="L4" s="18"/>
      <c r="N4" s="19" t="s">
        <v>13</v>
      </c>
      <c r="AT4" s="11" t="s">
        <v>5</v>
      </c>
      <c r="AZ4" s="112" t="s">
        <v>94</v>
      </c>
      <c r="BA4" s="112"/>
      <c r="BB4" s="112"/>
      <c r="BC4" s="112" t="s">
        <v>95</v>
      </c>
      <c r="BD4" s="112" t="s">
        <v>83</v>
      </c>
    </row>
    <row r="5" spans="2:56" ht="6.75" customHeight="1">
      <c r="B5" s="15"/>
      <c r="C5" s="16"/>
      <c r="D5" s="16"/>
      <c r="E5" s="16"/>
      <c r="F5" s="16"/>
      <c r="G5" s="16"/>
      <c r="H5" s="16"/>
      <c r="I5" s="114"/>
      <c r="J5" s="114"/>
      <c r="K5" s="16"/>
      <c r="L5" s="18"/>
      <c r="AZ5" s="112" t="s">
        <v>96</v>
      </c>
      <c r="BA5" s="112"/>
      <c r="BB5" s="112"/>
      <c r="BC5" s="112" t="s">
        <v>97</v>
      </c>
      <c r="BD5" s="112" t="s">
        <v>83</v>
      </c>
    </row>
    <row r="6" spans="2:56" ht="12.75">
      <c r="B6" s="15"/>
      <c r="C6" s="16"/>
      <c r="D6" s="26" t="s">
        <v>19</v>
      </c>
      <c r="E6" s="16"/>
      <c r="F6" s="16"/>
      <c r="G6" s="16"/>
      <c r="H6" s="16"/>
      <c r="I6" s="114"/>
      <c r="J6" s="114"/>
      <c r="K6" s="16"/>
      <c r="L6" s="18"/>
      <c r="AZ6" s="112" t="s">
        <v>98</v>
      </c>
      <c r="BA6" s="112"/>
      <c r="BB6" s="112"/>
      <c r="BC6" s="112" t="s">
        <v>99</v>
      </c>
      <c r="BD6" s="112" t="s">
        <v>83</v>
      </c>
    </row>
    <row r="7" spans="2:56" ht="22.5" customHeight="1">
      <c r="B7" s="15"/>
      <c r="C7" s="16"/>
      <c r="D7" s="16"/>
      <c r="E7" s="115" t="str">
        <f>'Rekapitulace stavby'!K6</f>
        <v>Oprava chodníku ulice Revoluční v Krnově</v>
      </c>
      <c r="F7" s="115"/>
      <c r="G7" s="115"/>
      <c r="H7" s="115"/>
      <c r="I7" s="114"/>
      <c r="J7" s="114"/>
      <c r="K7" s="16"/>
      <c r="L7" s="18"/>
      <c r="AZ7" s="112" t="s">
        <v>100</v>
      </c>
      <c r="BA7" s="112"/>
      <c r="BB7" s="112"/>
      <c r="BC7" s="112" t="s">
        <v>101</v>
      </c>
      <c r="BD7" s="112" t="s">
        <v>83</v>
      </c>
    </row>
    <row r="8" spans="2:56" s="31" customFormat="1" ht="12.75">
      <c r="B8" s="32"/>
      <c r="C8" s="33"/>
      <c r="D8" s="26" t="s">
        <v>102</v>
      </c>
      <c r="E8" s="33"/>
      <c r="F8" s="33"/>
      <c r="G8" s="33"/>
      <c r="H8" s="33"/>
      <c r="I8" s="116"/>
      <c r="J8" s="116"/>
      <c r="K8" s="33"/>
      <c r="L8" s="37"/>
      <c r="AZ8" s="112" t="s">
        <v>103</v>
      </c>
      <c r="BA8" s="112"/>
      <c r="BB8" s="112"/>
      <c r="BC8" s="112" t="s">
        <v>104</v>
      </c>
      <c r="BD8" s="112" t="s">
        <v>83</v>
      </c>
    </row>
    <row r="9" spans="2:56" s="31" customFormat="1" ht="36.75" customHeight="1">
      <c r="B9" s="32"/>
      <c r="C9" s="33"/>
      <c r="D9" s="33"/>
      <c r="E9" s="65" t="s">
        <v>105</v>
      </c>
      <c r="F9" s="65"/>
      <c r="G9" s="65"/>
      <c r="H9" s="65"/>
      <c r="I9" s="116"/>
      <c r="J9" s="116"/>
      <c r="K9" s="33"/>
      <c r="L9" s="37"/>
      <c r="AZ9" s="112" t="s">
        <v>106</v>
      </c>
      <c r="BA9" s="112"/>
      <c r="BB9" s="112"/>
      <c r="BC9" s="112" t="s">
        <v>107</v>
      </c>
      <c r="BD9" s="112" t="s">
        <v>83</v>
      </c>
    </row>
    <row r="10" spans="2:56" s="31" customFormat="1" ht="12.75">
      <c r="B10" s="32"/>
      <c r="C10" s="33"/>
      <c r="D10" s="33"/>
      <c r="E10" s="33"/>
      <c r="F10" s="33"/>
      <c r="G10" s="33"/>
      <c r="H10" s="33"/>
      <c r="I10" s="116"/>
      <c r="J10" s="116"/>
      <c r="K10" s="33"/>
      <c r="L10" s="37"/>
      <c r="AZ10" s="112" t="s">
        <v>108</v>
      </c>
      <c r="BA10" s="112"/>
      <c r="BB10" s="112"/>
      <c r="BC10" s="112" t="s">
        <v>109</v>
      </c>
      <c r="BD10" s="112" t="s">
        <v>83</v>
      </c>
    </row>
    <row r="11" spans="2:56" s="31" customFormat="1" ht="14.25" customHeight="1">
      <c r="B11" s="32"/>
      <c r="C11" s="33"/>
      <c r="D11" s="26" t="s">
        <v>21</v>
      </c>
      <c r="E11" s="33"/>
      <c r="F11" s="22"/>
      <c r="G11" s="33"/>
      <c r="H11" s="33"/>
      <c r="I11" s="117" t="s">
        <v>22</v>
      </c>
      <c r="J11" s="118"/>
      <c r="K11" s="33"/>
      <c r="L11" s="37"/>
      <c r="AZ11" s="112" t="s">
        <v>110</v>
      </c>
      <c r="BA11" s="112"/>
      <c r="BB11" s="112"/>
      <c r="BC11" s="112" t="s">
        <v>111</v>
      </c>
      <c r="BD11" s="112" t="s">
        <v>83</v>
      </c>
    </row>
    <row r="12" spans="2:56" s="31" customFormat="1" ht="14.25" customHeight="1">
      <c r="B12" s="32"/>
      <c r="C12" s="33"/>
      <c r="D12" s="26" t="s">
        <v>23</v>
      </c>
      <c r="E12" s="33"/>
      <c r="F12" s="22" t="s">
        <v>24</v>
      </c>
      <c r="G12" s="33"/>
      <c r="H12" s="33"/>
      <c r="I12" s="117" t="s">
        <v>25</v>
      </c>
      <c r="J12" s="119" t="str">
        <f>'Rekapitulace stavby'!AN8</f>
        <v>18. 12. 2017</v>
      </c>
      <c r="K12" s="33"/>
      <c r="L12" s="37"/>
      <c r="AZ12" s="112" t="s">
        <v>112</v>
      </c>
      <c r="BA12" s="112"/>
      <c r="BB12" s="112"/>
      <c r="BC12" s="112" t="s">
        <v>95</v>
      </c>
      <c r="BD12" s="112" t="s">
        <v>83</v>
      </c>
    </row>
    <row r="13" spans="2:56" s="31" customFormat="1" ht="10.5" customHeight="1">
      <c r="B13" s="32"/>
      <c r="C13" s="33"/>
      <c r="D13" s="33"/>
      <c r="E13" s="33"/>
      <c r="F13" s="33"/>
      <c r="G13" s="33"/>
      <c r="H13" s="33"/>
      <c r="I13" s="116"/>
      <c r="J13" s="116"/>
      <c r="K13" s="33"/>
      <c r="L13" s="37"/>
      <c r="AZ13" s="112" t="s">
        <v>113</v>
      </c>
      <c r="BA13" s="112"/>
      <c r="BB13" s="112"/>
      <c r="BC13" s="112" t="s">
        <v>114</v>
      </c>
      <c r="BD13" s="112" t="s">
        <v>83</v>
      </c>
    </row>
    <row r="14" spans="2:56" s="31" customFormat="1" ht="14.25" customHeight="1">
      <c r="B14" s="32"/>
      <c r="C14" s="33"/>
      <c r="D14" s="26" t="s">
        <v>27</v>
      </c>
      <c r="E14" s="33"/>
      <c r="F14" s="33"/>
      <c r="G14" s="33"/>
      <c r="H14" s="33"/>
      <c r="I14" s="117" t="s">
        <v>28</v>
      </c>
      <c r="J14" s="118">
        <f>IF('Rekapitulace stavby'!AN10="","",'Rekapitulace stavby'!AN10)</f>
      </c>
      <c r="K14" s="33"/>
      <c r="L14" s="37"/>
      <c r="AZ14" s="112" t="s">
        <v>115</v>
      </c>
      <c r="BA14" s="112"/>
      <c r="BB14" s="112"/>
      <c r="BC14" s="112" t="s">
        <v>116</v>
      </c>
      <c r="BD14" s="112" t="s">
        <v>83</v>
      </c>
    </row>
    <row r="15" spans="2:56" s="31" customFormat="1" ht="18" customHeight="1">
      <c r="B15" s="32"/>
      <c r="C15" s="33"/>
      <c r="D15" s="33"/>
      <c r="E15" s="22" t="str">
        <f>IF('Rekapitulace stavby'!E11="","",'Rekapitulace stavby'!E11)</f>
        <v> </v>
      </c>
      <c r="F15" s="33"/>
      <c r="G15" s="33"/>
      <c r="H15" s="33"/>
      <c r="I15" s="117" t="s">
        <v>29</v>
      </c>
      <c r="J15" s="118">
        <f>IF('Rekapitulace stavby'!AN11="","",'Rekapitulace stavby'!AN11)</f>
      </c>
      <c r="K15" s="33"/>
      <c r="L15" s="37"/>
      <c r="AZ15" s="112" t="s">
        <v>117</v>
      </c>
      <c r="BA15" s="112" t="s">
        <v>117</v>
      </c>
      <c r="BB15" s="112"/>
      <c r="BC15" s="112" t="s">
        <v>107</v>
      </c>
      <c r="BD15" s="112" t="s">
        <v>83</v>
      </c>
    </row>
    <row r="16" spans="2:56" s="31" customFormat="1" ht="6.75" customHeight="1">
      <c r="B16" s="32"/>
      <c r="C16" s="33"/>
      <c r="D16" s="33"/>
      <c r="E16" s="33"/>
      <c r="F16" s="33"/>
      <c r="G16" s="33"/>
      <c r="H16" s="33"/>
      <c r="I16" s="116"/>
      <c r="J16" s="116"/>
      <c r="K16" s="33"/>
      <c r="L16" s="37"/>
      <c r="AZ16" s="112" t="s">
        <v>118</v>
      </c>
      <c r="BA16" s="112"/>
      <c r="BB16" s="112"/>
      <c r="BC16" s="112" t="s">
        <v>119</v>
      </c>
      <c r="BD16" s="112" t="s">
        <v>83</v>
      </c>
    </row>
    <row r="17" spans="2:56" s="31" customFormat="1" ht="14.25" customHeight="1">
      <c r="B17" s="32"/>
      <c r="C17" s="33"/>
      <c r="D17" s="26" t="s">
        <v>30</v>
      </c>
      <c r="E17" s="33"/>
      <c r="F17" s="33"/>
      <c r="G17" s="33"/>
      <c r="H17" s="33"/>
      <c r="I17" s="117" t="s">
        <v>28</v>
      </c>
      <c r="J17" s="118">
        <f>IF('Rekapitulace stavby'!AN13="Vyplň údaj","",IF('Rekapitulace stavby'!AN13="","",'Rekapitulace stavby'!AN13))</f>
      </c>
      <c r="K17" s="33"/>
      <c r="L17" s="37"/>
      <c r="AZ17" s="112" t="s">
        <v>120</v>
      </c>
      <c r="BA17" s="112"/>
      <c r="BB17" s="112"/>
      <c r="BC17" s="112" t="s">
        <v>121</v>
      </c>
      <c r="BD17" s="112" t="s">
        <v>83</v>
      </c>
    </row>
    <row r="18" spans="2:56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17" t="s">
        <v>29</v>
      </c>
      <c r="J18" s="118">
        <f>IF('Rekapitulace stavby'!AN14="Vyplň údaj","",IF('Rekapitulace stavby'!AN14="","",'Rekapitulace stavby'!AN14))</f>
      </c>
      <c r="K18" s="33"/>
      <c r="L18" s="37"/>
      <c r="AZ18" s="112" t="s">
        <v>122</v>
      </c>
      <c r="BA18" s="112"/>
      <c r="BB18" s="112"/>
      <c r="BC18" s="112" t="s">
        <v>119</v>
      </c>
      <c r="BD18" s="112" t="s">
        <v>83</v>
      </c>
    </row>
    <row r="19" spans="2:56" s="31" customFormat="1" ht="6.75" customHeight="1">
      <c r="B19" s="32"/>
      <c r="C19" s="33"/>
      <c r="D19" s="33"/>
      <c r="E19" s="33"/>
      <c r="F19" s="33"/>
      <c r="G19" s="33"/>
      <c r="H19" s="33"/>
      <c r="I19" s="116"/>
      <c r="J19" s="116"/>
      <c r="K19" s="33"/>
      <c r="L19" s="37"/>
      <c r="AZ19" s="112" t="s">
        <v>123</v>
      </c>
      <c r="BA19" s="112"/>
      <c r="BB19" s="112"/>
      <c r="BC19" s="112" t="s">
        <v>124</v>
      </c>
      <c r="BD19" s="112" t="s">
        <v>83</v>
      </c>
    </row>
    <row r="20" spans="2:56" s="31" customFormat="1" ht="14.25" customHeight="1">
      <c r="B20" s="32"/>
      <c r="C20" s="33"/>
      <c r="D20" s="26" t="s">
        <v>32</v>
      </c>
      <c r="E20" s="33"/>
      <c r="F20" s="33"/>
      <c r="G20" s="33"/>
      <c r="H20" s="33"/>
      <c r="I20" s="117" t="s">
        <v>28</v>
      </c>
      <c r="J20" s="118" t="s">
        <v>33</v>
      </c>
      <c r="K20" s="33"/>
      <c r="L20" s="37"/>
      <c r="AZ20" s="112" t="s">
        <v>125</v>
      </c>
      <c r="BA20" s="112" t="s">
        <v>125</v>
      </c>
      <c r="BB20" s="112"/>
      <c r="BC20" s="112" t="s">
        <v>99</v>
      </c>
      <c r="BD20" s="112" t="s">
        <v>83</v>
      </c>
    </row>
    <row r="21" spans="2:56" s="31" customFormat="1" ht="18" customHeight="1">
      <c r="B21" s="32"/>
      <c r="C21" s="33"/>
      <c r="D21" s="33"/>
      <c r="E21" s="22" t="s">
        <v>34</v>
      </c>
      <c r="F21" s="33"/>
      <c r="G21" s="33"/>
      <c r="H21" s="33"/>
      <c r="I21" s="117" t="s">
        <v>29</v>
      </c>
      <c r="J21" s="118" t="s">
        <v>35</v>
      </c>
      <c r="K21" s="33"/>
      <c r="L21" s="37"/>
      <c r="AZ21" s="112" t="s">
        <v>126</v>
      </c>
      <c r="BA21" s="112"/>
      <c r="BB21" s="112"/>
      <c r="BC21" s="112" t="s">
        <v>127</v>
      </c>
      <c r="BD21" s="112" t="s">
        <v>83</v>
      </c>
    </row>
    <row r="22" spans="2:56" s="31" customFormat="1" ht="6.75" customHeight="1">
      <c r="B22" s="32"/>
      <c r="C22" s="33"/>
      <c r="D22" s="33"/>
      <c r="E22" s="33"/>
      <c r="F22" s="33"/>
      <c r="G22" s="33"/>
      <c r="H22" s="33"/>
      <c r="I22" s="116"/>
      <c r="J22" s="116"/>
      <c r="K22" s="33"/>
      <c r="L22" s="37"/>
      <c r="AZ22" s="112" t="s">
        <v>128</v>
      </c>
      <c r="BA22" s="112"/>
      <c r="BB22" s="112"/>
      <c r="BC22" s="112" t="s">
        <v>129</v>
      </c>
      <c r="BD22" s="112" t="s">
        <v>130</v>
      </c>
    </row>
    <row r="23" spans="2:12" s="31" customFormat="1" ht="14.25" customHeight="1">
      <c r="B23" s="32"/>
      <c r="C23" s="33"/>
      <c r="D23" s="26" t="s">
        <v>36</v>
      </c>
      <c r="E23" s="33"/>
      <c r="F23" s="33"/>
      <c r="G23" s="33"/>
      <c r="H23" s="33"/>
      <c r="I23" s="116"/>
      <c r="J23" s="116"/>
      <c r="K23" s="33"/>
      <c r="L23" s="37"/>
    </row>
    <row r="24" spans="2:12" s="120" customFormat="1" ht="22.5" customHeight="1">
      <c r="B24" s="121"/>
      <c r="C24" s="122"/>
      <c r="D24" s="122"/>
      <c r="E24" s="29"/>
      <c r="F24" s="29"/>
      <c r="G24" s="29"/>
      <c r="H24" s="29"/>
      <c r="I24" s="123"/>
      <c r="J24" s="123"/>
      <c r="K24" s="122"/>
      <c r="L24" s="124"/>
    </row>
    <row r="25" spans="2:12" s="31" customFormat="1" ht="6.75" customHeight="1">
      <c r="B25" s="32"/>
      <c r="C25" s="33"/>
      <c r="D25" s="33"/>
      <c r="E25" s="33"/>
      <c r="F25" s="33"/>
      <c r="G25" s="33"/>
      <c r="H25" s="33"/>
      <c r="I25" s="116"/>
      <c r="J25" s="116"/>
      <c r="K25" s="33"/>
      <c r="L25" s="37"/>
    </row>
    <row r="26" spans="2:12" s="31" customFormat="1" ht="6.75" customHeight="1">
      <c r="B26" s="32"/>
      <c r="C26" s="33"/>
      <c r="D26" s="70"/>
      <c r="E26" s="70"/>
      <c r="F26" s="70"/>
      <c r="G26" s="70"/>
      <c r="H26" s="70"/>
      <c r="I26" s="125"/>
      <c r="J26" s="125"/>
      <c r="K26" s="70"/>
      <c r="L26" s="126"/>
    </row>
    <row r="27" spans="2:12" s="31" customFormat="1" ht="12.75">
      <c r="B27" s="32"/>
      <c r="C27" s="33"/>
      <c r="D27" s="33"/>
      <c r="E27" s="26" t="s">
        <v>131</v>
      </c>
      <c r="F27" s="33"/>
      <c r="G27" s="33"/>
      <c r="H27" s="33"/>
      <c r="I27" s="116"/>
      <c r="J27" s="116"/>
      <c r="K27" s="127">
        <f>I58</f>
        <v>0</v>
      </c>
      <c r="L27" s="37"/>
    </row>
    <row r="28" spans="2:12" s="31" customFormat="1" ht="12.75">
      <c r="B28" s="32"/>
      <c r="C28" s="33"/>
      <c r="D28" s="33"/>
      <c r="E28" s="26" t="s">
        <v>132</v>
      </c>
      <c r="F28" s="33"/>
      <c r="G28" s="33"/>
      <c r="H28" s="33"/>
      <c r="I28" s="116"/>
      <c r="J28" s="116"/>
      <c r="K28" s="127">
        <f>J58</f>
        <v>0</v>
      </c>
      <c r="L28" s="37"/>
    </row>
    <row r="29" spans="2:12" s="31" customFormat="1" ht="25.5" customHeight="1">
      <c r="B29" s="32"/>
      <c r="C29" s="33"/>
      <c r="D29" s="128" t="s">
        <v>37</v>
      </c>
      <c r="E29" s="33"/>
      <c r="F29" s="33"/>
      <c r="G29" s="33"/>
      <c r="H29" s="33"/>
      <c r="I29" s="116"/>
      <c r="J29" s="116"/>
      <c r="K29" s="85">
        <f>ROUND(K85,2)</f>
        <v>0</v>
      </c>
      <c r="L29" s="37"/>
    </row>
    <row r="30" spans="2:12" s="31" customFormat="1" ht="6.75" customHeight="1">
      <c r="B30" s="32"/>
      <c r="C30" s="33"/>
      <c r="D30" s="70"/>
      <c r="E30" s="70"/>
      <c r="F30" s="70"/>
      <c r="G30" s="70"/>
      <c r="H30" s="70"/>
      <c r="I30" s="125"/>
      <c r="J30" s="125"/>
      <c r="K30" s="70"/>
      <c r="L30" s="126"/>
    </row>
    <row r="31" spans="2:12" s="31" customFormat="1" ht="14.25" customHeight="1">
      <c r="B31" s="32"/>
      <c r="C31" s="33"/>
      <c r="D31" s="33"/>
      <c r="E31" s="33"/>
      <c r="F31" s="38" t="s">
        <v>39</v>
      </c>
      <c r="G31" s="33"/>
      <c r="H31" s="33"/>
      <c r="I31" s="129" t="s">
        <v>38</v>
      </c>
      <c r="J31" s="116"/>
      <c r="K31" s="38" t="s">
        <v>40</v>
      </c>
      <c r="L31" s="37"/>
    </row>
    <row r="32" spans="2:12" s="31" customFormat="1" ht="14.25" customHeight="1">
      <c r="B32" s="32"/>
      <c r="C32" s="33"/>
      <c r="D32" s="42" t="s">
        <v>41</v>
      </c>
      <c r="E32" s="42" t="s">
        <v>42</v>
      </c>
      <c r="F32" s="130">
        <f>ROUND(SUM(BE85:BE268),2)</f>
        <v>0</v>
      </c>
      <c r="G32" s="33"/>
      <c r="H32" s="33"/>
      <c r="I32" s="131">
        <v>0.21000000000000002</v>
      </c>
      <c r="J32" s="116"/>
      <c r="K32" s="130">
        <f>ROUND(ROUND((SUM(BE85:BE268)),2)*I32,2)</f>
        <v>0</v>
      </c>
      <c r="L32" s="37"/>
    </row>
    <row r="33" spans="2:12" s="31" customFormat="1" ht="14.25" customHeight="1">
      <c r="B33" s="32"/>
      <c r="C33" s="33"/>
      <c r="D33" s="33"/>
      <c r="E33" s="42" t="s">
        <v>43</v>
      </c>
      <c r="F33" s="130">
        <f>ROUND(SUM(BF85:BF268),2)</f>
        <v>0</v>
      </c>
      <c r="G33" s="33"/>
      <c r="H33" s="33"/>
      <c r="I33" s="131">
        <v>0.15000000000000002</v>
      </c>
      <c r="J33" s="116"/>
      <c r="K33" s="130">
        <f>ROUND(ROUND((SUM(BF85:BF268)),2)*I33,2)</f>
        <v>0</v>
      </c>
      <c r="L33" s="37"/>
    </row>
    <row r="34" spans="2:12" s="31" customFormat="1" ht="14.25" customHeight="1" hidden="1">
      <c r="B34" s="32"/>
      <c r="C34" s="33"/>
      <c r="D34" s="33"/>
      <c r="E34" s="42" t="s">
        <v>44</v>
      </c>
      <c r="F34" s="130">
        <f>ROUND(SUM(BG85:BG268),2)</f>
        <v>0</v>
      </c>
      <c r="G34" s="33"/>
      <c r="H34" s="33"/>
      <c r="I34" s="131">
        <v>0.21000000000000002</v>
      </c>
      <c r="J34" s="116"/>
      <c r="K34" s="130">
        <v>0</v>
      </c>
      <c r="L34" s="37"/>
    </row>
    <row r="35" spans="2:12" s="31" customFormat="1" ht="14.25" customHeight="1" hidden="1">
      <c r="B35" s="32"/>
      <c r="C35" s="33"/>
      <c r="D35" s="33"/>
      <c r="E35" s="42" t="s">
        <v>45</v>
      </c>
      <c r="F35" s="130">
        <f>ROUND(SUM(BH85:BH268),2)</f>
        <v>0</v>
      </c>
      <c r="G35" s="33"/>
      <c r="H35" s="33"/>
      <c r="I35" s="131">
        <v>0.15000000000000002</v>
      </c>
      <c r="J35" s="116"/>
      <c r="K35" s="130">
        <v>0</v>
      </c>
      <c r="L35" s="37"/>
    </row>
    <row r="36" spans="2:12" s="31" customFormat="1" ht="14.25" customHeight="1" hidden="1">
      <c r="B36" s="32"/>
      <c r="C36" s="33"/>
      <c r="D36" s="33"/>
      <c r="E36" s="42" t="s">
        <v>46</v>
      </c>
      <c r="F36" s="130">
        <f>ROUND(SUM(BI85:BI268),2)</f>
        <v>0</v>
      </c>
      <c r="G36" s="33"/>
      <c r="H36" s="33"/>
      <c r="I36" s="131">
        <v>0</v>
      </c>
      <c r="J36" s="116"/>
      <c r="K36" s="130">
        <v>0</v>
      </c>
      <c r="L36" s="37"/>
    </row>
    <row r="37" spans="2:12" s="31" customFormat="1" ht="6.75" customHeight="1">
      <c r="B37" s="32"/>
      <c r="C37" s="33"/>
      <c r="D37" s="33"/>
      <c r="E37" s="33"/>
      <c r="F37" s="33"/>
      <c r="G37" s="33"/>
      <c r="H37" s="33"/>
      <c r="I37" s="116"/>
      <c r="J37" s="116"/>
      <c r="K37" s="33"/>
      <c r="L37" s="37"/>
    </row>
    <row r="38" spans="2:12" s="31" customFormat="1" ht="25.5" customHeight="1">
      <c r="B38" s="32"/>
      <c r="C38" s="132"/>
      <c r="D38" s="133" t="s">
        <v>47</v>
      </c>
      <c r="E38" s="74"/>
      <c r="F38" s="74"/>
      <c r="G38" s="134" t="s">
        <v>48</v>
      </c>
      <c r="H38" s="135" t="s">
        <v>49</v>
      </c>
      <c r="I38" s="136"/>
      <c r="J38" s="136"/>
      <c r="K38" s="137">
        <f>SUM(K29:K36)</f>
        <v>0</v>
      </c>
      <c r="L38" s="138"/>
    </row>
    <row r="39" spans="2:12" s="31" customFormat="1" ht="14.25" customHeight="1">
      <c r="B39" s="53"/>
      <c r="C39" s="54"/>
      <c r="D39" s="54"/>
      <c r="E39" s="54"/>
      <c r="F39" s="54"/>
      <c r="G39" s="54"/>
      <c r="H39" s="54"/>
      <c r="I39" s="139"/>
      <c r="J39" s="139"/>
      <c r="K39" s="54"/>
      <c r="L39" s="55"/>
    </row>
    <row r="43" spans="2:12" s="31" customFormat="1" ht="6.75" customHeight="1">
      <c r="B43" s="56"/>
      <c r="C43" s="57"/>
      <c r="D43" s="57"/>
      <c r="E43" s="57"/>
      <c r="F43" s="57"/>
      <c r="G43" s="57"/>
      <c r="H43" s="57"/>
      <c r="I43" s="140"/>
      <c r="J43" s="140"/>
      <c r="K43" s="57"/>
      <c r="L43" s="141"/>
    </row>
    <row r="44" spans="2:12" s="31" customFormat="1" ht="36.75" customHeight="1">
      <c r="B44" s="32"/>
      <c r="C44" s="17" t="s">
        <v>133</v>
      </c>
      <c r="D44" s="33"/>
      <c r="E44" s="33"/>
      <c r="F44" s="33"/>
      <c r="G44" s="33"/>
      <c r="H44" s="33"/>
      <c r="I44" s="116"/>
      <c r="J44" s="116"/>
      <c r="K44" s="33"/>
      <c r="L44" s="37"/>
    </row>
    <row r="45" spans="2:12" s="31" customFormat="1" ht="6.75" customHeight="1">
      <c r="B45" s="32"/>
      <c r="C45" s="33"/>
      <c r="D45" s="33"/>
      <c r="E45" s="33"/>
      <c r="F45" s="33"/>
      <c r="G45" s="33"/>
      <c r="H45" s="33"/>
      <c r="I45" s="116"/>
      <c r="J45" s="116"/>
      <c r="K45" s="33"/>
      <c r="L45" s="37"/>
    </row>
    <row r="46" spans="2:12" s="31" customFormat="1" ht="14.25" customHeight="1">
      <c r="B46" s="32"/>
      <c r="C46" s="26" t="s">
        <v>19</v>
      </c>
      <c r="D46" s="33"/>
      <c r="E46" s="33"/>
      <c r="F46" s="33"/>
      <c r="G46" s="33"/>
      <c r="H46" s="33"/>
      <c r="I46" s="116"/>
      <c r="J46" s="116"/>
      <c r="K46" s="33"/>
      <c r="L46" s="37"/>
    </row>
    <row r="47" spans="2:12" s="31" customFormat="1" ht="22.5" customHeight="1">
      <c r="B47" s="32"/>
      <c r="C47" s="33"/>
      <c r="D47" s="33"/>
      <c r="E47" s="115">
        <f>E7</f>
        <v>0</v>
      </c>
      <c r="F47" s="115"/>
      <c r="G47" s="115"/>
      <c r="H47" s="115"/>
      <c r="I47" s="116"/>
      <c r="J47" s="116"/>
      <c r="K47" s="33"/>
      <c r="L47" s="37"/>
    </row>
    <row r="48" spans="2:12" s="31" customFormat="1" ht="14.25" customHeight="1">
      <c r="B48" s="32"/>
      <c r="C48" s="26" t="s">
        <v>102</v>
      </c>
      <c r="D48" s="33"/>
      <c r="E48" s="33"/>
      <c r="F48" s="33"/>
      <c r="G48" s="33"/>
      <c r="H48" s="33"/>
      <c r="I48" s="116"/>
      <c r="J48" s="116"/>
      <c r="K48" s="33"/>
      <c r="L48" s="37"/>
    </row>
    <row r="49" spans="2:12" s="31" customFormat="1" ht="23.25" customHeight="1">
      <c r="B49" s="32"/>
      <c r="C49" s="33"/>
      <c r="D49" s="33"/>
      <c r="E49" s="65">
        <f>E9</f>
        <v>0</v>
      </c>
      <c r="F49" s="65"/>
      <c r="G49" s="65"/>
      <c r="H49" s="65"/>
      <c r="I49" s="116"/>
      <c r="J49" s="116"/>
      <c r="K49" s="33"/>
      <c r="L49" s="37"/>
    </row>
    <row r="50" spans="2:12" s="31" customFormat="1" ht="6.75" customHeight="1">
      <c r="B50" s="32"/>
      <c r="C50" s="33"/>
      <c r="D50" s="33"/>
      <c r="E50" s="33"/>
      <c r="F50" s="33"/>
      <c r="G50" s="33"/>
      <c r="H50" s="33"/>
      <c r="I50" s="116"/>
      <c r="J50" s="116"/>
      <c r="K50" s="33"/>
      <c r="L50" s="37"/>
    </row>
    <row r="51" spans="2:12" s="31" customFormat="1" ht="18" customHeight="1">
      <c r="B51" s="32"/>
      <c r="C51" s="26" t="s">
        <v>23</v>
      </c>
      <c r="D51" s="33"/>
      <c r="E51" s="33"/>
      <c r="F51" s="22" t="str">
        <f>F12</f>
        <v> </v>
      </c>
      <c r="G51" s="33"/>
      <c r="H51" s="33"/>
      <c r="I51" s="117" t="s">
        <v>25</v>
      </c>
      <c r="J51" s="119" t="str">
        <f>IF(J12="","",J12)</f>
        <v>18. 12. 2017</v>
      </c>
      <c r="K51" s="33"/>
      <c r="L51" s="37"/>
    </row>
    <row r="52" spans="2:12" s="31" customFormat="1" ht="6.75" customHeight="1">
      <c r="B52" s="32"/>
      <c r="C52" s="33"/>
      <c r="D52" s="33"/>
      <c r="E52" s="33"/>
      <c r="F52" s="33"/>
      <c r="G52" s="33"/>
      <c r="H52" s="33"/>
      <c r="I52" s="116"/>
      <c r="J52" s="116"/>
      <c r="K52" s="33"/>
      <c r="L52" s="37"/>
    </row>
    <row r="53" spans="2:12" s="31" customFormat="1" ht="12.75">
      <c r="B53" s="32"/>
      <c r="C53" s="26" t="s">
        <v>27</v>
      </c>
      <c r="D53" s="33"/>
      <c r="E53" s="33"/>
      <c r="F53" s="22" t="str">
        <f>E15</f>
        <v> </v>
      </c>
      <c r="G53" s="33"/>
      <c r="H53" s="33"/>
      <c r="I53" s="117" t="s">
        <v>32</v>
      </c>
      <c r="J53" s="118" t="str">
        <f>E21</f>
        <v>Lesprojekt Krnov, s.r.o.</v>
      </c>
      <c r="K53" s="33"/>
      <c r="L53" s="37"/>
    </row>
    <row r="54" spans="2:12" s="31" customFormat="1" ht="14.25" customHeight="1">
      <c r="B54" s="32"/>
      <c r="C54" s="26" t="s">
        <v>30</v>
      </c>
      <c r="D54" s="33"/>
      <c r="E54" s="33"/>
      <c r="F54" s="22">
        <f>IF(E18="","",E18)</f>
      </c>
      <c r="G54" s="33"/>
      <c r="H54" s="33"/>
      <c r="I54" s="116"/>
      <c r="J54" s="116"/>
      <c r="K54" s="33"/>
      <c r="L54" s="37"/>
    </row>
    <row r="55" spans="2:12" s="31" customFormat="1" ht="9.75" customHeight="1">
      <c r="B55" s="32"/>
      <c r="C55" s="33"/>
      <c r="D55" s="33"/>
      <c r="E55" s="33"/>
      <c r="F55" s="33"/>
      <c r="G55" s="33"/>
      <c r="H55" s="33"/>
      <c r="I55" s="116"/>
      <c r="J55" s="116"/>
      <c r="K55" s="33"/>
      <c r="L55" s="37"/>
    </row>
    <row r="56" spans="2:12" s="31" customFormat="1" ht="29.25" customHeight="1">
      <c r="B56" s="32"/>
      <c r="C56" s="142" t="s">
        <v>134</v>
      </c>
      <c r="D56" s="132"/>
      <c r="E56" s="132"/>
      <c r="F56" s="132"/>
      <c r="G56" s="132"/>
      <c r="H56" s="132"/>
      <c r="I56" s="143" t="s">
        <v>135</v>
      </c>
      <c r="J56" s="143" t="s">
        <v>136</v>
      </c>
      <c r="K56" s="144" t="s">
        <v>137</v>
      </c>
      <c r="L56" s="145"/>
    </row>
    <row r="57" spans="2:12" s="31" customFormat="1" ht="9.75" customHeight="1">
      <c r="B57" s="32"/>
      <c r="C57" s="33"/>
      <c r="D57" s="33"/>
      <c r="E57" s="33"/>
      <c r="F57" s="33"/>
      <c r="G57" s="33"/>
      <c r="H57" s="33"/>
      <c r="I57" s="116"/>
      <c r="J57" s="116"/>
      <c r="K57" s="33"/>
      <c r="L57" s="37"/>
    </row>
    <row r="58" spans="2:47" s="31" customFormat="1" ht="29.25" customHeight="1">
      <c r="B58" s="32"/>
      <c r="C58" s="146" t="s">
        <v>138</v>
      </c>
      <c r="D58" s="33"/>
      <c r="E58" s="33"/>
      <c r="F58" s="33"/>
      <c r="G58" s="33"/>
      <c r="H58" s="33"/>
      <c r="I58" s="147">
        <f>Q85</f>
        <v>0</v>
      </c>
      <c r="J58" s="147">
        <f>R85</f>
        <v>0</v>
      </c>
      <c r="K58" s="85">
        <f>K85</f>
        <v>0</v>
      </c>
      <c r="L58" s="37"/>
      <c r="AU58" s="11" t="s">
        <v>139</v>
      </c>
    </row>
    <row r="59" spans="2:12" s="148" customFormat="1" ht="24.75" customHeight="1">
      <c r="B59" s="149"/>
      <c r="C59" s="150"/>
      <c r="D59" s="151" t="s">
        <v>140</v>
      </c>
      <c r="E59" s="152"/>
      <c r="F59" s="152"/>
      <c r="G59" s="152"/>
      <c r="H59" s="152"/>
      <c r="I59" s="153">
        <f>Q86</f>
        <v>0</v>
      </c>
      <c r="J59" s="153">
        <f>R86</f>
        <v>0</v>
      </c>
      <c r="K59" s="154">
        <f>K86</f>
        <v>0</v>
      </c>
      <c r="L59" s="155"/>
    </row>
    <row r="60" spans="2:12" s="156" customFormat="1" ht="19.5" customHeight="1">
      <c r="B60" s="157"/>
      <c r="C60" s="158"/>
      <c r="D60" s="159" t="s">
        <v>141</v>
      </c>
      <c r="E60" s="160"/>
      <c r="F60" s="160"/>
      <c r="G60" s="160"/>
      <c r="H60" s="160"/>
      <c r="I60" s="161">
        <f>Q87</f>
        <v>0</v>
      </c>
      <c r="J60" s="161">
        <f>R87</f>
        <v>0</v>
      </c>
      <c r="K60" s="162">
        <f>K87</f>
        <v>0</v>
      </c>
      <c r="L60" s="163"/>
    </row>
    <row r="61" spans="2:12" s="156" customFormat="1" ht="19.5" customHeight="1">
      <c r="B61" s="157"/>
      <c r="C61" s="158"/>
      <c r="D61" s="159" t="s">
        <v>142</v>
      </c>
      <c r="E61" s="160"/>
      <c r="F61" s="160"/>
      <c r="G61" s="160"/>
      <c r="H61" s="160"/>
      <c r="I61" s="161">
        <f>Q158</f>
        <v>0</v>
      </c>
      <c r="J61" s="161">
        <f>R158</f>
        <v>0</v>
      </c>
      <c r="K61" s="162">
        <f>K158</f>
        <v>0</v>
      </c>
      <c r="L61" s="163"/>
    </row>
    <row r="62" spans="2:12" s="156" customFormat="1" ht="19.5" customHeight="1">
      <c r="B62" s="157"/>
      <c r="C62" s="158"/>
      <c r="D62" s="159" t="s">
        <v>143</v>
      </c>
      <c r="E62" s="160"/>
      <c r="F62" s="160"/>
      <c r="G62" s="160"/>
      <c r="H62" s="160"/>
      <c r="I62" s="161">
        <f>Q184</f>
        <v>0</v>
      </c>
      <c r="J62" s="161">
        <f>R184</f>
        <v>0</v>
      </c>
      <c r="K62" s="162">
        <f>K184</f>
        <v>0</v>
      </c>
      <c r="L62" s="163"/>
    </row>
    <row r="63" spans="2:12" s="156" customFormat="1" ht="19.5" customHeight="1">
      <c r="B63" s="157"/>
      <c r="C63" s="158"/>
      <c r="D63" s="159" t="s">
        <v>144</v>
      </c>
      <c r="E63" s="160"/>
      <c r="F63" s="160"/>
      <c r="G63" s="160"/>
      <c r="H63" s="160"/>
      <c r="I63" s="161">
        <f>Q189</f>
        <v>0</v>
      </c>
      <c r="J63" s="161">
        <f>R189</f>
        <v>0</v>
      </c>
      <c r="K63" s="162">
        <f>K189</f>
        <v>0</v>
      </c>
      <c r="L63" s="163"/>
    </row>
    <row r="64" spans="2:12" s="156" customFormat="1" ht="14.25" customHeight="1">
      <c r="B64" s="157"/>
      <c r="C64" s="158"/>
      <c r="D64" s="159" t="s">
        <v>145</v>
      </c>
      <c r="E64" s="160"/>
      <c r="F64" s="160"/>
      <c r="G64" s="160"/>
      <c r="H64" s="160"/>
      <c r="I64" s="161">
        <f>Q211</f>
        <v>0</v>
      </c>
      <c r="J64" s="161">
        <f>R211</f>
        <v>0</v>
      </c>
      <c r="K64" s="162">
        <f>K211</f>
        <v>0</v>
      </c>
      <c r="L64" s="163"/>
    </row>
    <row r="65" spans="2:12" s="156" customFormat="1" ht="21.75" customHeight="1">
      <c r="B65" s="157"/>
      <c r="C65" s="158"/>
      <c r="D65" s="159" t="s">
        <v>146</v>
      </c>
      <c r="E65" s="160"/>
      <c r="F65" s="160"/>
      <c r="G65" s="160"/>
      <c r="H65" s="160"/>
      <c r="I65" s="161">
        <f>Q262</f>
        <v>0</v>
      </c>
      <c r="J65" s="161">
        <f>R262</f>
        <v>0</v>
      </c>
      <c r="K65" s="162">
        <f>K262</f>
        <v>0</v>
      </c>
      <c r="L65" s="163"/>
    </row>
    <row r="66" spans="2:12" s="31" customFormat="1" ht="21.75" customHeight="1">
      <c r="B66" s="32"/>
      <c r="C66" s="33"/>
      <c r="D66" s="33"/>
      <c r="E66" s="33"/>
      <c r="F66" s="33"/>
      <c r="G66" s="33"/>
      <c r="H66" s="33"/>
      <c r="I66" s="116"/>
      <c r="J66" s="116"/>
      <c r="K66" s="33"/>
      <c r="L66" s="37"/>
    </row>
    <row r="67" spans="2:12" s="31" customFormat="1" ht="6.75" customHeight="1">
      <c r="B67" s="53"/>
      <c r="C67" s="54"/>
      <c r="D67" s="54"/>
      <c r="E67" s="54"/>
      <c r="F67" s="54"/>
      <c r="G67" s="54"/>
      <c r="H67" s="54"/>
      <c r="I67" s="139"/>
      <c r="J67" s="139"/>
      <c r="K67" s="54"/>
      <c r="L67" s="55"/>
    </row>
    <row r="71" spans="2:13" s="31" customFormat="1" ht="6.75" customHeight="1">
      <c r="B71" s="56"/>
      <c r="C71" s="57"/>
      <c r="D71" s="57"/>
      <c r="E71" s="57"/>
      <c r="F71" s="57"/>
      <c r="G71" s="57"/>
      <c r="H71" s="57"/>
      <c r="I71" s="140"/>
      <c r="J71" s="140"/>
      <c r="K71" s="57"/>
      <c r="L71" s="57"/>
      <c r="M71" s="32"/>
    </row>
    <row r="72" spans="2:13" s="31" customFormat="1" ht="36.75" customHeight="1">
      <c r="B72" s="32"/>
      <c r="C72" s="58" t="s">
        <v>147</v>
      </c>
      <c r="M72" s="32"/>
    </row>
    <row r="73" spans="2:13" s="31" customFormat="1" ht="6.75" customHeight="1">
      <c r="B73" s="32"/>
      <c r="M73" s="32"/>
    </row>
    <row r="74" spans="2:13" s="31" customFormat="1" ht="14.25" customHeight="1">
      <c r="B74" s="32"/>
      <c r="C74" s="61" t="s">
        <v>19</v>
      </c>
      <c r="M74" s="32"/>
    </row>
    <row r="75" spans="2:13" s="31" customFormat="1" ht="22.5" customHeight="1">
      <c r="B75" s="32"/>
      <c r="E75" s="115">
        <f>E7</f>
        <v>0</v>
      </c>
      <c r="F75" s="115"/>
      <c r="G75" s="115"/>
      <c r="H75" s="115"/>
      <c r="M75" s="32"/>
    </row>
    <row r="76" spans="2:13" s="31" customFormat="1" ht="14.25" customHeight="1">
      <c r="B76" s="32"/>
      <c r="C76" s="61" t="s">
        <v>102</v>
      </c>
      <c r="M76" s="32"/>
    </row>
    <row r="77" spans="2:13" s="31" customFormat="1" ht="23.25" customHeight="1">
      <c r="B77" s="32"/>
      <c r="E77" s="65">
        <f>E9</f>
        <v>0</v>
      </c>
      <c r="F77" s="65"/>
      <c r="G77" s="65"/>
      <c r="H77" s="65"/>
      <c r="M77" s="32"/>
    </row>
    <row r="78" spans="2:13" s="31" customFormat="1" ht="6.75" customHeight="1">
      <c r="B78" s="32"/>
      <c r="M78" s="32"/>
    </row>
    <row r="79" spans="2:13" s="31" customFormat="1" ht="18" customHeight="1">
      <c r="B79" s="32"/>
      <c r="C79" s="61" t="s">
        <v>23</v>
      </c>
      <c r="F79" s="164" t="str">
        <f>F12</f>
        <v> </v>
      </c>
      <c r="I79" s="165" t="s">
        <v>25</v>
      </c>
      <c r="J79" s="166" t="str">
        <f>IF(J12="","",J12)</f>
        <v>18. 12. 2017</v>
      </c>
      <c r="M79" s="32"/>
    </row>
    <row r="80" spans="2:13" s="31" customFormat="1" ht="6.75" customHeight="1">
      <c r="B80" s="32"/>
      <c r="M80" s="32"/>
    </row>
    <row r="81" spans="2:13" s="31" customFormat="1" ht="12.75">
      <c r="B81" s="32"/>
      <c r="C81" s="61" t="s">
        <v>27</v>
      </c>
      <c r="F81" s="164" t="str">
        <f>E15</f>
        <v> </v>
      </c>
      <c r="I81" s="165" t="s">
        <v>32</v>
      </c>
      <c r="J81" s="167" t="str">
        <f>E21</f>
        <v>Lesprojekt Krnov, s.r.o.</v>
      </c>
      <c r="M81" s="32"/>
    </row>
    <row r="82" spans="2:13" s="31" customFormat="1" ht="14.25" customHeight="1">
      <c r="B82" s="32"/>
      <c r="C82" s="61" t="s">
        <v>30</v>
      </c>
      <c r="F82" s="164">
        <f>IF(E18="","",E18)</f>
      </c>
      <c r="M82" s="32"/>
    </row>
    <row r="83" spans="2:13" s="31" customFormat="1" ht="9.75" customHeight="1">
      <c r="B83" s="32"/>
      <c r="M83" s="32"/>
    </row>
    <row r="84" spans="2:24" s="168" customFormat="1" ht="29.25" customHeight="1">
      <c r="B84" s="169"/>
      <c r="C84" s="170" t="s">
        <v>148</v>
      </c>
      <c r="D84" s="171" t="s">
        <v>56</v>
      </c>
      <c r="E84" s="171" t="s">
        <v>52</v>
      </c>
      <c r="F84" s="171" t="s">
        <v>149</v>
      </c>
      <c r="G84" s="171" t="s">
        <v>150</v>
      </c>
      <c r="H84" s="171" t="s">
        <v>151</v>
      </c>
      <c r="I84" s="172" t="s">
        <v>152</v>
      </c>
      <c r="J84" s="172" t="s">
        <v>153</v>
      </c>
      <c r="K84" s="171" t="s">
        <v>137</v>
      </c>
      <c r="L84" s="173" t="s">
        <v>154</v>
      </c>
      <c r="M84" s="169"/>
      <c r="N84" s="78" t="s">
        <v>155</v>
      </c>
      <c r="O84" s="79" t="s">
        <v>41</v>
      </c>
      <c r="P84" s="79" t="s">
        <v>156</v>
      </c>
      <c r="Q84" s="79" t="s">
        <v>157</v>
      </c>
      <c r="R84" s="79" t="s">
        <v>158</v>
      </c>
      <c r="S84" s="79" t="s">
        <v>159</v>
      </c>
      <c r="T84" s="79" t="s">
        <v>160</v>
      </c>
      <c r="U84" s="79" t="s">
        <v>161</v>
      </c>
      <c r="V84" s="79" t="s">
        <v>162</v>
      </c>
      <c r="W84" s="79" t="s">
        <v>163</v>
      </c>
      <c r="X84" s="80" t="s">
        <v>164</v>
      </c>
    </row>
    <row r="85" spans="2:63" s="31" customFormat="1" ht="29.25" customHeight="1">
      <c r="B85" s="32"/>
      <c r="C85" s="82" t="s">
        <v>138</v>
      </c>
      <c r="K85" s="174">
        <f>BK85</f>
        <v>0</v>
      </c>
      <c r="M85" s="32"/>
      <c r="N85" s="81"/>
      <c r="O85" s="70"/>
      <c r="P85" s="70"/>
      <c r="Q85" s="175">
        <f>Q86</f>
        <v>0</v>
      </c>
      <c r="R85" s="175">
        <f>R86</f>
        <v>0</v>
      </c>
      <c r="S85" s="70"/>
      <c r="T85" s="176">
        <f>T86</f>
        <v>0</v>
      </c>
      <c r="U85" s="70"/>
      <c r="V85" s="176">
        <f>V86</f>
        <v>2068.8613450000003</v>
      </c>
      <c r="W85" s="70"/>
      <c r="X85" s="177">
        <f>X86</f>
        <v>2207.3379999999997</v>
      </c>
      <c r="AT85" s="11" t="s">
        <v>72</v>
      </c>
      <c r="AU85" s="11" t="s">
        <v>139</v>
      </c>
      <c r="BK85" s="178">
        <f>BK86</f>
        <v>0</v>
      </c>
    </row>
    <row r="86" spans="2:63" s="179" customFormat="1" ht="37.5" customHeight="1">
      <c r="B86" s="180"/>
      <c r="D86" s="181" t="s">
        <v>72</v>
      </c>
      <c r="E86" s="182" t="s">
        <v>165</v>
      </c>
      <c r="F86" s="182" t="s">
        <v>166</v>
      </c>
      <c r="I86" s="183"/>
      <c r="J86" s="183"/>
      <c r="K86" s="184">
        <f>BK86</f>
        <v>0</v>
      </c>
      <c r="M86" s="180"/>
      <c r="N86" s="185"/>
      <c r="O86" s="186"/>
      <c r="P86" s="186"/>
      <c r="Q86" s="187">
        <f>Q87+Q158+Q184+Q189</f>
        <v>0</v>
      </c>
      <c r="R86" s="187">
        <f>R87+R158+R184+R189</f>
        <v>0</v>
      </c>
      <c r="S86" s="186"/>
      <c r="T86" s="188">
        <f>T87+T158+T184+T189</f>
        <v>0</v>
      </c>
      <c r="U86" s="186"/>
      <c r="V86" s="188">
        <f>V87+V158+V184+V189</f>
        <v>2068.8613450000003</v>
      </c>
      <c r="W86" s="186"/>
      <c r="X86" s="189">
        <f>X87+X158+X184+X189</f>
        <v>2207.3379999999997</v>
      </c>
      <c r="AR86" s="181" t="s">
        <v>81</v>
      </c>
      <c r="AT86" s="190" t="s">
        <v>72</v>
      </c>
      <c r="AU86" s="190" t="s">
        <v>73</v>
      </c>
      <c r="AY86" s="181" t="s">
        <v>167</v>
      </c>
      <c r="BK86" s="191">
        <f>BK87+BK158+BK184+BK189</f>
        <v>0</v>
      </c>
    </row>
    <row r="87" spans="2:63" s="179" customFormat="1" ht="19.5" customHeight="1">
      <c r="B87" s="180"/>
      <c r="D87" s="192" t="s">
        <v>72</v>
      </c>
      <c r="E87" s="193" t="s">
        <v>81</v>
      </c>
      <c r="F87" s="193" t="s">
        <v>168</v>
      </c>
      <c r="I87" s="183"/>
      <c r="J87" s="183"/>
      <c r="K87" s="194">
        <f>BK87</f>
        <v>0</v>
      </c>
      <c r="M87" s="180"/>
      <c r="N87" s="185"/>
      <c r="O87" s="186"/>
      <c r="P87" s="186"/>
      <c r="Q87" s="187">
        <f>SUM(Q88:Q157)</f>
        <v>0</v>
      </c>
      <c r="R87" s="187">
        <f>SUM(R88:R157)</f>
        <v>0</v>
      </c>
      <c r="S87" s="186"/>
      <c r="T87" s="188">
        <f>SUM(T88:T157)</f>
        <v>0</v>
      </c>
      <c r="U87" s="186"/>
      <c r="V87" s="188">
        <f>SUM(V88:V157)</f>
        <v>0.018375</v>
      </c>
      <c r="W87" s="186"/>
      <c r="X87" s="189">
        <f>SUM(X88:X157)</f>
        <v>2207.3379999999997</v>
      </c>
      <c r="AR87" s="181" t="s">
        <v>81</v>
      </c>
      <c r="AT87" s="190" t="s">
        <v>72</v>
      </c>
      <c r="AU87" s="190" t="s">
        <v>81</v>
      </c>
      <c r="AY87" s="181" t="s">
        <v>167</v>
      </c>
      <c r="BK87" s="191">
        <f>SUM(BK88:BK157)</f>
        <v>0</v>
      </c>
    </row>
    <row r="88" spans="2:65" s="31" customFormat="1" ht="57" customHeight="1">
      <c r="B88" s="195"/>
      <c r="C88" s="196" t="s">
        <v>81</v>
      </c>
      <c r="D88" s="196" t="s">
        <v>169</v>
      </c>
      <c r="E88" s="197" t="s">
        <v>170</v>
      </c>
      <c r="F88" s="198" t="s">
        <v>171</v>
      </c>
      <c r="G88" s="199" t="s">
        <v>172</v>
      </c>
      <c r="H88" s="200">
        <v>2260</v>
      </c>
      <c r="I88" s="201"/>
      <c r="J88" s="201"/>
      <c r="K88" s="202">
        <f>ROUND(P88*H88,2)</f>
        <v>0</v>
      </c>
      <c r="L88" s="198" t="s">
        <v>173</v>
      </c>
      <c r="M88" s="32"/>
      <c r="N88" s="203"/>
      <c r="O88" s="204" t="s">
        <v>42</v>
      </c>
      <c r="P88" s="130">
        <f>I88+J88</f>
        <v>0</v>
      </c>
      <c r="Q88" s="130">
        <f>ROUND(I88*H88,2)</f>
        <v>0</v>
      </c>
      <c r="R88" s="130">
        <f>ROUND(J88*H88,2)</f>
        <v>0</v>
      </c>
      <c r="S88" s="33"/>
      <c r="T88" s="205">
        <f>S88*H88</f>
        <v>0</v>
      </c>
      <c r="U88" s="205">
        <v>0</v>
      </c>
      <c r="V88" s="205">
        <f>U88*H88</f>
        <v>0</v>
      </c>
      <c r="W88" s="205">
        <v>0.255</v>
      </c>
      <c r="X88" s="206">
        <f>W88*H88</f>
        <v>576.3</v>
      </c>
      <c r="AR88" s="11" t="s">
        <v>174</v>
      </c>
      <c r="AT88" s="11" t="s">
        <v>169</v>
      </c>
      <c r="AU88" s="11" t="s">
        <v>83</v>
      </c>
      <c r="AY88" s="11" t="s">
        <v>167</v>
      </c>
      <c r="BE88" s="207">
        <f>IF(O88="základní",K88,0)</f>
        <v>0</v>
      </c>
      <c r="BF88" s="207">
        <f>IF(O88="snížená",K88,0)</f>
        <v>0</v>
      </c>
      <c r="BG88" s="207">
        <f>IF(O88="zákl. přenesená",K88,0)</f>
        <v>0</v>
      </c>
      <c r="BH88" s="207">
        <f>IF(O88="sníž. přenesená",K88,0)</f>
        <v>0</v>
      </c>
      <c r="BI88" s="207">
        <f>IF(O88="nulová",K88,0)</f>
        <v>0</v>
      </c>
      <c r="BJ88" s="11" t="s">
        <v>81</v>
      </c>
      <c r="BK88" s="207">
        <f>ROUND(P88*H88,2)</f>
        <v>0</v>
      </c>
      <c r="BL88" s="11" t="s">
        <v>174</v>
      </c>
      <c r="BM88" s="11" t="s">
        <v>175</v>
      </c>
    </row>
    <row r="89" spans="2:51" s="208" customFormat="1" ht="12.75">
      <c r="B89" s="209"/>
      <c r="D89" s="210" t="s">
        <v>176</v>
      </c>
      <c r="E89" s="211"/>
      <c r="F89" s="212" t="s">
        <v>177</v>
      </c>
      <c r="H89" s="213">
        <v>2260</v>
      </c>
      <c r="I89" s="214"/>
      <c r="J89" s="214"/>
      <c r="M89" s="209"/>
      <c r="N89" s="215"/>
      <c r="O89" s="216"/>
      <c r="P89" s="216"/>
      <c r="Q89" s="216"/>
      <c r="R89" s="216"/>
      <c r="S89" s="216"/>
      <c r="T89" s="216"/>
      <c r="U89" s="216"/>
      <c r="V89" s="216"/>
      <c r="W89" s="216"/>
      <c r="X89" s="217"/>
      <c r="AT89" s="211" t="s">
        <v>176</v>
      </c>
      <c r="AU89" s="211" t="s">
        <v>83</v>
      </c>
      <c r="AV89" s="208" t="s">
        <v>83</v>
      </c>
      <c r="AW89" s="208" t="s">
        <v>6</v>
      </c>
      <c r="AX89" s="208" t="s">
        <v>73</v>
      </c>
      <c r="AY89" s="211" t="s">
        <v>167</v>
      </c>
    </row>
    <row r="90" spans="2:51" s="208" customFormat="1" ht="12.75">
      <c r="B90" s="209"/>
      <c r="D90" s="210" t="s">
        <v>176</v>
      </c>
      <c r="E90" s="211"/>
      <c r="F90" s="212"/>
      <c r="H90" s="213">
        <v>0</v>
      </c>
      <c r="I90" s="214"/>
      <c r="J90" s="214"/>
      <c r="M90" s="209"/>
      <c r="N90" s="215"/>
      <c r="O90" s="216"/>
      <c r="P90" s="216"/>
      <c r="Q90" s="216"/>
      <c r="R90" s="216"/>
      <c r="S90" s="216"/>
      <c r="T90" s="216"/>
      <c r="U90" s="216"/>
      <c r="V90" s="216"/>
      <c r="W90" s="216"/>
      <c r="X90" s="217"/>
      <c r="AT90" s="211" t="s">
        <v>176</v>
      </c>
      <c r="AU90" s="211" t="s">
        <v>83</v>
      </c>
      <c r="AV90" s="208" t="s">
        <v>83</v>
      </c>
      <c r="AW90" s="208" t="s">
        <v>6</v>
      </c>
      <c r="AX90" s="208" t="s">
        <v>73</v>
      </c>
      <c r="AY90" s="211" t="s">
        <v>167</v>
      </c>
    </row>
    <row r="91" spans="2:51" s="218" customFormat="1" ht="12.75">
      <c r="B91" s="219"/>
      <c r="D91" s="220" t="s">
        <v>176</v>
      </c>
      <c r="E91" s="221" t="s">
        <v>94</v>
      </c>
      <c r="F91" s="222" t="s">
        <v>178</v>
      </c>
      <c r="H91" s="223">
        <v>2260</v>
      </c>
      <c r="I91" s="224"/>
      <c r="J91" s="224"/>
      <c r="M91" s="219"/>
      <c r="N91" s="225"/>
      <c r="O91" s="226"/>
      <c r="P91" s="226"/>
      <c r="Q91" s="226"/>
      <c r="R91" s="226"/>
      <c r="S91" s="226"/>
      <c r="T91" s="226"/>
      <c r="U91" s="226"/>
      <c r="V91" s="226"/>
      <c r="W91" s="226"/>
      <c r="X91" s="227"/>
      <c r="AT91" s="228" t="s">
        <v>176</v>
      </c>
      <c r="AU91" s="228" t="s">
        <v>83</v>
      </c>
      <c r="AV91" s="218" t="s">
        <v>174</v>
      </c>
      <c r="AW91" s="218" t="s">
        <v>6</v>
      </c>
      <c r="AX91" s="218" t="s">
        <v>81</v>
      </c>
      <c r="AY91" s="228" t="s">
        <v>167</v>
      </c>
    </row>
    <row r="92" spans="2:65" s="31" customFormat="1" ht="57" customHeight="1">
      <c r="B92" s="195"/>
      <c r="C92" s="196" t="s">
        <v>83</v>
      </c>
      <c r="D92" s="196" t="s">
        <v>169</v>
      </c>
      <c r="E92" s="197" t="s">
        <v>179</v>
      </c>
      <c r="F92" s="198" t="s">
        <v>180</v>
      </c>
      <c r="G92" s="199" t="s">
        <v>172</v>
      </c>
      <c r="H92" s="200">
        <v>105</v>
      </c>
      <c r="I92" s="201"/>
      <c r="J92" s="201"/>
      <c r="K92" s="202">
        <f>ROUND(P92*H92,2)</f>
        <v>0</v>
      </c>
      <c r="L92" s="198" t="s">
        <v>173</v>
      </c>
      <c r="M92" s="32"/>
      <c r="N92" s="203"/>
      <c r="O92" s="204" t="s">
        <v>42</v>
      </c>
      <c r="P92" s="130">
        <f>I92+J92</f>
        <v>0</v>
      </c>
      <c r="Q92" s="130">
        <f>ROUND(I92*H92,2)</f>
        <v>0</v>
      </c>
      <c r="R92" s="130">
        <f>ROUND(J92*H92,2)</f>
        <v>0</v>
      </c>
      <c r="S92" s="33"/>
      <c r="T92" s="205">
        <f>S92*H92</f>
        <v>0</v>
      </c>
      <c r="U92" s="205">
        <v>0</v>
      </c>
      <c r="V92" s="205">
        <f>U92*H92</f>
        <v>0</v>
      </c>
      <c r="W92" s="205">
        <v>0.32</v>
      </c>
      <c r="X92" s="206">
        <f>W92*H92</f>
        <v>33.6</v>
      </c>
      <c r="AR92" s="11" t="s">
        <v>174</v>
      </c>
      <c r="AT92" s="11" t="s">
        <v>169</v>
      </c>
      <c r="AU92" s="11" t="s">
        <v>83</v>
      </c>
      <c r="AY92" s="11" t="s">
        <v>167</v>
      </c>
      <c r="BE92" s="207">
        <f>IF(O92="základní",K92,0)</f>
        <v>0</v>
      </c>
      <c r="BF92" s="207">
        <f>IF(O92="snížená",K92,0)</f>
        <v>0</v>
      </c>
      <c r="BG92" s="207">
        <f>IF(O92="zákl. přenesená",K92,0)</f>
        <v>0</v>
      </c>
      <c r="BH92" s="207">
        <f>IF(O92="sníž. přenesená",K92,0)</f>
        <v>0</v>
      </c>
      <c r="BI92" s="207">
        <f>IF(O92="nulová",K92,0)</f>
        <v>0</v>
      </c>
      <c r="BJ92" s="11" t="s">
        <v>81</v>
      </c>
      <c r="BK92" s="207">
        <f>ROUND(P92*H92,2)</f>
        <v>0</v>
      </c>
      <c r="BL92" s="11" t="s">
        <v>174</v>
      </c>
      <c r="BM92" s="11" t="s">
        <v>181</v>
      </c>
    </row>
    <row r="93" spans="2:51" s="208" customFormat="1" ht="12.75">
      <c r="B93" s="209"/>
      <c r="D93" s="210" t="s">
        <v>176</v>
      </c>
      <c r="E93" s="211"/>
      <c r="F93" s="212" t="s">
        <v>182</v>
      </c>
      <c r="H93" s="213">
        <v>40</v>
      </c>
      <c r="I93" s="214"/>
      <c r="J93" s="214"/>
      <c r="M93" s="209"/>
      <c r="N93" s="215"/>
      <c r="O93" s="216"/>
      <c r="P93" s="216"/>
      <c r="Q93" s="216"/>
      <c r="R93" s="216"/>
      <c r="S93" s="216"/>
      <c r="T93" s="216"/>
      <c r="U93" s="216"/>
      <c r="V93" s="216"/>
      <c r="W93" s="216"/>
      <c r="X93" s="217"/>
      <c r="AT93" s="211" t="s">
        <v>176</v>
      </c>
      <c r="AU93" s="211" t="s">
        <v>83</v>
      </c>
      <c r="AV93" s="208" t="s">
        <v>83</v>
      </c>
      <c r="AW93" s="208" t="s">
        <v>6</v>
      </c>
      <c r="AX93" s="208" t="s">
        <v>73</v>
      </c>
      <c r="AY93" s="211" t="s">
        <v>167</v>
      </c>
    </row>
    <row r="94" spans="2:51" s="208" customFormat="1" ht="12.75">
      <c r="B94" s="209"/>
      <c r="D94" s="210" t="s">
        <v>176</v>
      </c>
      <c r="E94" s="211"/>
      <c r="F94" s="212" t="s">
        <v>183</v>
      </c>
      <c r="H94" s="213">
        <v>65</v>
      </c>
      <c r="I94" s="214"/>
      <c r="J94" s="214"/>
      <c r="M94" s="209"/>
      <c r="N94" s="215"/>
      <c r="O94" s="216"/>
      <c r="P94" s="216"/>
      <c r="Q94" s="216"/>
      <c r="R94" s="216"/>
      <c r="S94" s="216"/>
      <c r="T94" s="216"/>
      <c r="U94" s="216"/>
      <c r="V94" s="216"/>
      <c r="W94" s="216"/>
      <c r="X94" s="217"/>
      <c r="AT94" s="211" t="s">
        <v>176</v>
      </c>
      <c r="AU94" s="211" t="s">
        <v>83</v>
      </c>
      <c r="AV94" s="208" t="s">
        <v>83</v>
      </c>
      <c r="AW94" s="208" t="s">
        <v>6</v>
      </c>
      <c r="AX94" s="208" t="s">
        <v>73</v>
      </c>
      <c r="AY94" s="211" t="s">
        <v>167</v>
      </c>
    </row>
    <row r="95" spans="2:51" s="218" customFormat="1" ht="12.75">
      <c r="B95" s="219"/>
      <c r="D95" s="220" t="s">
        <v>176</v>
      </c>
      <c r="E95" s="221" t="s">
        <v>96</v>
      </c>
      <c r="F95" s="222" t="s">
        <v>178</v>
      </c>
      <c r="H95" s="223">
        <v>105</v>
      </c>
      <c r="I95" s="224"/>
      <c r="J95" s="224"/>
      <c r="M95" s="219"/>
      <c r="N95" s="225"/>
      <c r="O95" s="226"/>
      <c r="P95" s="226"/>
      <c r="Q95" s="226"/>
      <c r="R95" s="226"/>
      <c r="S95" s="226"/>
      <c r="T95" s="226"/>
      <c r="U95" s="226"/>
      <c r="V95" s="226"/>
      <c r="W95" s="226"/>
      <c r="X95" s="227"/>
      <c r="AT95" s="228" t="s">
        <v>176</v>
      </c>
      <c r="AU95" s="228" t="s">
        <v>83</v>
      </c>
      <c r="AV95" s="218" t="s">
        <v>174</v>
      </c>
      <c r="AW95" s="218" t="s">
        <v>6</v>
      </c>
      <c r="AX95" s="218" t="s">
        <v>81</v>
      </c>
      <c r="AY95" s="228" t="s">
        <v>167</v>
      </c>
    </row>
    <row r="96" spans="2:65" s="31" customFormat="1" ht="44.25" customHeight="1">
      <c r="B96" s="195"/>
      <c r="C96" s="196" t="s">
        <v>130</v>
      </c>
      <c r="D96" s="196" t="s">
        <v>169</v>
      </c>
      <c r="E96" s="197" t="s">
        <v>184</v>
      </c>
      <c r="F96" s="198" t="s">
        <v>185</v>
      </c>
      <c r="G96" s="199" t="s">
        <v>172</v>
      </c>
      <c r="H96" s="200">
        <v>2711</v>
      </c>
      <c r="I96" s="201"/>
      <c r="J96" s="201"/>
      <c r="K96" s="202">
        <f>ROUND(P96*H96,2)</f>
        <v>0</v>
      </c>
      <c r="L96" s="198" t="s">
        <v>173</v>
      </c>
      <c r="M96" s="32"/>
      <c r="N96" s="203"/>
      <c r="O96" s="204" t="s">
        <v>42</v>
      </c>
      <c r="P96" s="130">
        <f>I96+J96</f>
        <v>0</v>
      </c>
      <c r="Q96" s="130">
        <f>ROUND(I96*H96,2)</f>
        <v>0</v>
      </c>
      <c r="R96" s="130">
        <f>ROUND(J96*H96,2)</f>
        <v>0</v>
      </c>
      <c r="S96" s="33"/>
      <c r="T96" s="205">
        <f>S96*H96</f>
        <v>0</v>
      </c>
      <c r="U96" s="205">
        <v>0</v>
      </c>
      <c r="V96" s="205">
        <f>U96*H96</f>
        <v>0</v>
      </c>
      <c r="W96" s="205">
        <v>0.5</v>
      </c>
      <c r="X96" s="206">
        <f>W96*H96</f>
        <v>1355.5</v>
      </c>
      <c r="AR96" s="11" t="s">
        <v>174</v>
      </c>
      <c r="AT96" s="11" t="s">
        <v>169</v>
      </c>
      <c r="AU96" s="11" t="s">
        <v>83</v>
      </c>
      <c r="AY96" s="11" t="s">
        <v>167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11" t="s">
        <v>81</v>
      </c>
      <c r="BK96" s="207">
        <f>ROUND(P96*H96,2)</f>
        <v>0</v>
      </c>
      <c r="BL96" s="11" t="s">
        <v>174</v>
      </c>
      <c r="BM96" s="11" t="s">
        <v>186</v>
      </c>
    </row>
    <row r="97" spans="2:51" s="208" customFormat="1" ht="12.75">
      <c r="B97" s="209"/>
      <c r="D97" s="210" t="s">
        <v>176</v>
      </c>
      <c r="E97" s="211"/>
      <c r="F97" s="212" t="s">
        <v>94</v>
      </c>
      <c r="H97" s="213">
        <v>2260</v>
      </c>
      <c r="I97" s="214"/>
      <c r="J97" s="214"/>
      <c r="M97" s="209"/>
      <c r="N97" s="215"/>
      <c r="O97" s="216"/>
      <c r="P97" s="216"/>
      <c r="Q97" s="216"/>
      <c r="R97" s="216"/>
      <c r="S97" s="216"/>
      <c r="T97" s="216"/>
      <c r="U97" s="216"/>
      <c r="V97" s="216"/>
      <c r="W97" s="216"/>
      <c r="X97" s="217"/>
      <c r="AT97" s="211" t="s">
        <v>176</v>
      </c>
      <c r="AU97" s="211" t="s">
        <v>83</v>
      </c>
      <c r="AV97" s="208" t="s">
        <v>83</v>
      </c>
      <c r="AW97" s="208" t="s">
        <v>6</v>
      </c>
      <c r="AX97" s="208" t="s">
        <v>73</v>
      </c>
      <c r="AY97" s="211" t="s">
        <v>167</v>
      </c>
    </row>
    <row r="98" spans="2:51" s="208" customFormat="1" ht="12.75">
      <c r="B98" s="209"/>
      <c r="D98" s="210" t="s">
        <v>176</v>
      </c>
      <c r="E98" s="211"/>
      <c r="F98" s="212" t="s">
        <v>89</v>
      </c>
      <c r="H98" s="213">
        <v>346</v>
      </c>
      <c r="I98" s="214"/>
      <c r="J98" s="214"/>
      <c r="M98" s="209"/>
      <c r="N98" s="215"/>
      <c r="O98" s="216"/>
      <c r="P98" s="216"/>
      <c r="Q98" s="216"/>
      <c r="R98" s="216"/>
      <c r="S98" s="216"/>
      <c r="T98" s="216"/>
      <c r="U98" s="216"/>
      <c r="V98" s="216"/>
      <c r="W98" s="216"/>
      <c r="X98" s="217"/>
      <c r="AT98" s="211" t="s">
        <v>176</v>
      </c>
      <c r="AU98" s="211" t="s">
        <v>83</v>
      </c>
      <c r="AV98" s="208" t="s">
        <v>83</v>
      </c>
      <c r="AW98" s="208" t="s">
        <v>6</v>
      </c>
      <c r="AX98" s="208" t="s">
        <v>73</v>
      </c>
      <c r="AY98" s="211" t="s">
        <v>167</v>
      </c>
    </row>
    <row r="99" spans="2:51" s="208" customFormat="1" ht="12.75">
      <c r="B99" s="209"/>
      <c r="D99" s="210" t="s">
        <v>176</v>
      </c>
      <c r="E99" s="211"/>
      <c r="F99" s="212" t="s">
        <v>96</v>
      </c>
      <c r="H99" s="213">
        <v>105</v>
      </c>
      <c r="I99" s="214"/>
      <c r="J99" s="214"/>
      <c r="M99" s="209"/>
      <c r="N99" s="215"/>
      <c r="O99" s="216"/>
      <c r="P99" s="216"/>
      <c r="Q99" s="216"/>
      <c r="R99" s="216"/>
      <c r="S99" s="216"/>
      <c r="T99" s="216"/>
      <c r="U99" s="216"/>
      <c r="V99" s="216"/>
      <c r="W99" s="216"/>
      <c r="X99" s="217"/>
      <c r="AT99" s="211" t="s">
        <v>176</v>
      </c>
      <c r="AU99" s="211" t="s">
        <v>83</v>
      </c>
      <c r="AV99" s="208" t="s">
        <v>83</v>
      </c>
      <c r="AW99" s="208" t="s">
        <v>6</v>
      </c>
      <c r="AX99" s="208" t="s">
        <v>73</v>
      </c>
      <c r="AY99" s="211" t="s">
        <v>167</v>
      </c>
    </row>
    <row r="100" spans="2:51" s="208" customFormat="1" ht="12.75">
      <c r="B100" s="209"/>
      <c r="D100" s="210" t="s">
        <v>176</v>
      </c>
      <c r="E100" s="211"/>
      <c r="F100" s="212"/>
      <c r="H100" s="213">
        <v>0</v>
      </c>
      <c r="I100" s="214"/>
      <c r="J100" s="214"/>
      <c r="M100" s="209"/>
      <c r="N100" s="215"/>
      <c r="O100" s="216"/>
      <c r="P100" s="216"/>
      <c r="Q100" s="216"/>
      <c r="R100" s="216"/>
      <c r="S100" s="216"/>
      <c r="T100" s="216"/>
      <c r="U100" s="216"/>
      <c r="V100" s="216"/>
      <c r="W100" s="216"/>
      <c r="X100" s="217"/>
      <c r="AT100" s="211" t="s">
        <v>176</v>
      </c>
      <c r="AU100" s="211" t="s">
        <v>83</v>
      </c>
      <c r="AV100" s="208" t="s">
        <v>83</v>
      </c>
      <c r="AW100" s="208" t="s">
        <v>6</v>
      </c>
      <c r="AX100" s="208" t="s">
        <v>73</v>
      </c>
      <c r="AY100" s="211" t="s">
        <v>167</v>
      </c>
    </row>
    <row r="101" spans="2:51" s="208" customFormat="1" ht="12.75">
      <c r="B101" s="209"/>
      <c r="D101" s="210" t="s">
        <v>176</v>
      </c>
      <c r="E101" s="211"/>
      <c r="F101" s="212"/>
      <c r="H101" s="213">
        <v>0</v>
      </c>
      <c r="I101" s="214"/>
      <c r="J101" s="214"/>
      <c r="M101" s="209"/>
      <c r="N101" s="215"/>
      <c r="O101" s="216"/>
      <c r="P101" s="216"/>
      <c r="Q101" s="216"/>
      <c r="R101" s="216"/>
      <c r="S101" s="216"/>
      <c r="T101" s="216"/>
      <c r="U101" s="216"/>
      <c r="V101" s="216"/>
      <c r="W101" s="216"/>
      <c r="X101" s="217"/>
      <c r="AT101" s="211" t="s">
        <v>176</v>
      </c>
      <c r="AU101" s="211" t="s">
        <v>83</v>
      </c>
      <c r="AV101" s="208" t="s">
        <v>83</v>
      </c>
      <c r="AW101" s="208" t="s">
        <v>6</v>
      </c>
      <c r="AX101" s="208" t="s">
        <v>73</v>
      </c>
      <c r="AY101" s="211" t="s">
        <v>167</v>
      </c>
    </row>
    <row r="102" spans="2:51" s="218" customFormat="1" ht="12.75">
      <c r="B102" s="219"/>
      <c r="D102" s="220" t="s">
        <v>176</v>
      </c>
      <c r="E102" s="221" t="s">
        <v>91</v>
      </c>
      <c r="F102" s="222" t="s">
        <v>178</v>
      </c>
      <c r="H102" s="223">
        <v>2711</v>
      </c>
      <c r="I102" s="224"/>
      <c r="J102" s="224"/>
      <c r="M102" s="219"/>
      <c r="N102" s="225"/>
      <c r="O102" s="226"/>
      <c r="P102" s="226"/>
      <c r="Q102" s="226"/>
      <c r="R102" s="226"/>
      <c r="S102" s="226"/>
      <c r="T102" s="226"/>
      <c r="U102" s="226"/>
      <c r="V102" s="226"/>
      <c r="W102" s="226"/>
      <c r="X102" s="227"/>
      <c r="AT102" s="228" t="s">
        <v>176</v>
      </c>
      <c r="AU102" s="228" t="s">
        <v>83</v>
      </c>
      <c r="AV102" s="218" t="s">
        <v>174</v>
      </c>
      <c r="AW102" s="218" t="s">
        <v>6</v>
      </c>
      <c r="AX102" s="218" t="s">
        <v>81</v>
      </c>
      <c r="AY102" s="228" t="s">
        <v>167</v>
      </c>
    </row>
    <row r="103" spans="2:65" s="31" customFormat="1" ht="44.25" customHeight="1">
      <c r="B103" s="195"/>
      <c r="C103" s="196" t="s">
        <v>174</v>
      </c>
      <c r="D103" s="196" t="s">
        <v>169</v>
      </c>
      <c r="E103" s="197" t="s">
        <v>187</v>
      </c>
      <c r="F103" s="198" t="s">
        <v>188</v>
      </c>
      <c r="G103" s="199" t="s">
        <v>172</v>
      </c>
      <c r="H103" s="200">
        <v>346</v>
      </c>
      <c r="I103" s="201"/>
      <c r="J103" s="201"/>
      <c r="K103" s="202">
        <f>ROUND(P103*H103,2)</f>
        <v>0</v>
      </c>
      <c r="L103" s="198" t="s">
        <v>173</v>
      </c>
      <c r="M103" s="32"/>
      <c r="N103" s="203"/>
      <c r="O103" s="204" t="s">
        <v>42</v>
      </c>
      <c r="P103" s="130">
        <f>I103+J103</f>
        <v>0</v>
      </c>
      <c r="Q103" s="130">
        <f>ROUND(I103*H103,2)</f>
        <v>0</v>
      </c>
      <c r="R103" s="130">
        <f>ROUND(J103*H103,2)</f>
        <v>0</v>
      </c>
      <c r="S103" s="33"/>
      <c r="T103" s="205">
        <f>S103*H103</f>
        <v>0</v>
      </c>
      <c r="U103" s="205">
        <v>0</v>
      </c>
      <c r="V103" s="205">
        <f>U103*H103</f>
        <v>0</v>
      </c>
      <c r="W103" s="205">
        <v>0.098</v>
      </c>
      <c r="X103" s="206">
        <f>W103*H103</f>
        <v>33.908</v>
      </c>
      <c r="AR103" s="11" t="s">
        <v>174</v>
      </c>
      <c r="AT103" s="11" t="s">
        <v>169</v>
      </c>
      <c r="AU103" s="11" t="s">
        <v>83</v>
      </c>
      <c r="AY103" s="11" t="s">
        <v>167</v>
      </c>
      <c r="BE103" s="207">
        <f>IF(O103="základní",K103,0)</f>
        <v>0</v>
      </c>
      <c r="BF103" s="207">
        <f>IF(O103="snížená",K103,0)</f>
        <v>0</v>
      </c>
      <c r="BG103" s="207">
        <f>IF(O103="zákl. přenesená",K103,0)</f>
        <v>0</v>
      </c>
      <c r="BH103" s="207">
        <f>IF(O103="sníž. přenesená",K103,0)</f>
        <v>0</v>
      </c>
      <c r="BI103" s="207">
        <f>IF(O103="nulová",K103,0)</f>
        <v>0</v>
      </c>
      <c r="BJ103" s="11" t="s">
        <v>81</v>
      </c>
      <c r="BK103" s="207">
        <f>ROUND(P103*H103,2)</f>
        <v>0</v>
      </c>
      <c r="BL103" s="11" t="s">
        <v>174</v>
      </c>
      <c r="BM103" s="11" t="s">
        <v>189</v>
      </c>
    </row>
    <row r="104" spans="2:51" s="208" customFormat="1" ht="12.75">
      <c r="B104" s="209"/>
      <c r="D104" s="210" t="s">
        <v>176</v>
      </c>
      <c r="E104" s="211"/>
      <c r="F104" s="212" t="s">
        <v>190</v>
      </c>
      <c r="H104" s="213">
        <v>316</v>
      </c>
      <c r="I104" s="214"/>
      <c r="J104" s="214"/>
      <c r="M104" s="209"/>
      <c r="N104" s="215"/>
      <c r="O104" s="216"/>
      <c r="P104" s="216"/>
      <c r="Q104" s="216"/>
      <c r="R104" s="216"/>
      <c r="S104" s="216"/>
      <c r="T104" s="216"/>
      <c r="U104" s="216"/>
      <c r="V104" s="216"/>
      <c r="W104" s="216"/>
      <c r="X104" s="217"/>
      <c r="AT104" s="211" t="s">
        <v>176</v>
      </c>
      <c r="AU104" s="211" t="s">
        <v>83</v>
      </c>
      <c r="AV104" s="208" t="s">
        <v>83</v>
      </c>
      <c r="AW104" s="208" t="s">
        <v>6</v>
      </c>
      <c r="AX104" s="208" t="s">
        <v>73</v>
      </c>
      <c r="AY104" s="211" t="s">
        <v>167</v>
      </c>
    </row>
    <row r="105" spans="2:51" s="208" customFormat="1" ht="12.75">
      <c r="B105" s="209"/>
      <c r="D105" s="210" t="s">
        <v>176</v>
      </c>
      <c r="E105" s="211"/>
      <c r="F105" s="212" t="s">
        <v>191</v>
      </c>
      <c r="H105" s="213">
        <v>30</v>
      </c>
      <c r="I105" s="214"/>
      <c r="J105" s="214"/>
      <c r="M105" s="209"/>
      <c r="N105" s="215"/>
      <c r="O105" s="216"/>
      <c r="P105" s="216"/>
      <c r="Q105" s="216"/>
      <c r="R105" s="216"/>
      <c r="S105" s="216"/>
      <c r="T105" s="216"/>
      <c r="U105" s="216"/>
      <c r="V105" s="216"/>
      <c r="W105" s="216"/>
      <c r="X105" s="217"/>
      <c r="AT105" s="211" t="s">
        <v>176</v>
      </c>
      <c r="AU105" s="211" t="s">
        <v>83</v>
      </c>
      <c r="AV105" s="208" t="s">
        <v>83</v>
      </c>
      <c r="AW105" s="208" t="s">
        <v>6</v>
      </c>
      <c r="AX105" s="208" t="s">
        <v>73</v>
      </c>
      <c r="AY105" s="211" t="s">
        <v>167</v>
      </c>
    </row>
    <row r="106" spans="2:51" s="208" customFormat="1" ht="12.75">
      <c r="B106" s="209"/>
      <c r="D106" s="210" t="s">
        <v>176</v>
      </c>
      <c r="E106" s="211"/>
      <c r="F106" s="212"/>
      <c r="H106" s="213">
        <v>0</v>
      </c>
      <c r="I106" s="214"/>
      <c r="J106" s="214"/>
      <c r="M106" s="209"/>
      <c r="N106" s="215"/>
      <c r="O106" s="216"/>
      <c r="P106" s="216"/>
      <c r="Q106" s="216"/>
      <c r="R106" s="216"/>
      <c r="S106" s="216"/>
      <c r="T106" s="216"/>
      <c r="U106" s="216"/>
      <c r="V106" s="216"/>
      <c r="W106" s="216"/>
      <c r="X106" s="217"/>
      <c r="AT106" s="211" t="s">
        <v>176</v>
      </c>
      <c r="AU106" s="211" t="s">
        <v>83</v>
      </c>
      <c r="AV106" s="208" t="s">
        <v>83</v>
      </c>
      <c r="AW106" s="208" t="s">
        <v>6</v>
      </c>
      <c r="AX106" s="208" t="s">
        <v>73</v>
      </c>
      <c r="AY106" s="211" t="s">
        <v>167</v>
      </c>
    </row>
    <row r="107" spans="2:51" s="218" customFormat="1" ht="12.75">
      <c r="B107" s="219"/>
      <c r="D107" s="220" t="s">
        <v>176</v>
      </c>
      <c r="E107" s="221" t="s">
        <v>89</v>
      </c>
      <c r="F107" s="222" t="s">
        <v>178</v>
      </c>
      <c r="H107" s="223">
        <v>346</v>
      </c>
      <c r="I107" s="224"/>
      <c r="J107" s="224"/>
      <c r="M107" s="219"/>
      <c r="N107" s="225"/>
      <c r="O107" s="226"/>
      <c r="P107" s="226"/>
      <c r="Q107" s="226"/>
      <c r="R107" s="226"/>
      <c r="S107" s="226"/>
      <c r="T107" s="226"/>
      <c r="U107" s="226"/>
      <c r="V107" s="226"/>
      <c r="W107" s="226"/>
      <c r="X107" s="227"/>
      <c r="AT107" s="228" t="s">
        <v>176</v>
      </c>
      <c r="AU107" s="228" t="s">
        <v>83</v>
      </c>
      <c r="AV107" s="218" t="s">
        <v>174</v>
      </c>
      <c r="AW107" s="218" t="s">
        <v>6</v>
      </c>
      <c r="AX107" s="218" t="s">
        <v>81</v>
      </c>
      <c r="AY107" s="228" t="s">
        <v>167</v>
      </c>
    </row>
    <row r="108" spans="2:65" s="31" customFormat="1" ht="31.5" customHeight="1">
      <c r="B108" s="195"/>
      <c r="C108" s="196" t="s">
        <v>192</v>
      </c>
      <c r="D108" s="196" t="s">
        <v>169</v>
      </c>
      <c r="E108" s="197" t="s">
        <v>193</v>
      </c>
      <c r="F108" s="198" t="s">
        <v>194</v>
      </c>
      <c r="G108" s="199" t="s">
        <v>195</v>
      </c>
      <c r="H108" s="200">
        <v>865</v>
      </c>
      <c r="I108" s="201"/>
      <c r="J108" s="201"/>
      <c r="K108" s="202">
        <f>ROUND(P108*H108,2)</f>
        <v>0</v>
      </c>
      <c r="L108" s="198" t="s">
        <v>173</v>
      </c>
      <c r="M108" s="32"/>
      <c r="N108" s="203"/>
      <c r="O108" s="204" t="s">
        <v>42</v>
      </c>
      <c r="P108" s="130">
        <f>I108+J108</f>
        <v>0</v>
      </c>
      <c r="Q108" s="130">
        <f>ROUND(I108*H108,2)</f>
        <v>0</v>
      </c>
      <c r="R108" s="130">
        <f>ROUND(J108*H108,2)</f>
        <v>0</v>
      </c>
      <c r="S108" s="33"/>
      <c r="T108" s="205">
        <f>S108*H108</f>
        <v>0</v>
      </c>
      <c r="U108" s="205">
        <v>0</v>
      </c>
      <c r="V108" s="205">
        <f>U108*H108</f>
        <v>0</v>
      </c>
      <c r="W108" s="205">
        <v>0.20500000000000002</v>
      </c>
      <c r="X108" s="206">
        <f>W108*H108</f>
        <v>177.32500000000002</v>
      </c>
      <c r="AR108" s="11" t="s">
        <v>174</v>
      </c>
      <c r="AT108" s="11" t="s">
        <v>169</v>
      </c>
      <c r="AU108" s="11" t="s">
        <v>83</v>
      </c>
      <c r="AY108" s="11" t="s">
        <v>167</v>
      </c>
      <c r="BE108" s="207">
        <f>IF(O108="základní",K108,0)</f>
        <v>0</v>
      </c>
      <c r="BF108" s="207">
        <f>IF(O108="snížená",K108,0)</f>
        <v>0</v>
      </c>
      <c r="BG108" s="207">
        <f>IF(O108="zákl. přenesená",K108,0)</f>
        <v>0</v>
      </c>
      <c r="BH108" s="207">
        <f>IF(O108="sníž. přenesená",K108,0)</f>
        <v>0</v>
      </c>
      <c r="BI108" s="207">
        <f>IF(O108="nulová",K108,0)</f>
        <v>0</v>
      </c>
      <c r="BJ108" s="11" t="s">
        <v>81</v>
      </c>
      <c r="BK108" s="207">
        <f>ROUND(P108*H108,2)</f>
        <v>0</v>
      </c>
      <c r="BL108" s="11" t="s">
        <v>174</v>
      </c>
      <c r="BM108" s="11" t="s">
        <v>196</v>
      </c>
    </row>
    <row r="109" spans="2:51" s="208" customFormat="1" ht="12.75">
      <c r="B109" s="209"/>
      <c r="D109" s="220" t="s">
        <v>176</v>
      </c>
      <c r="E109" s="229" t="s">
        <v>98</v>
      </c>
      <c r="F109" s="230" t="s">
        <v>197</v>
      </c>
      <c r="H109" s="231">
        <v>865</v>
      </c>
      <c r="I109" s="214"/>
      <c r="J109" s="214"/>
      <c r="M109" s="209"/>
      <c r="N109" s="215"/>
      <c r="O109" s="216"/>
      <c r="P109" s="216"/>
      <c r="Q109" s="216"/>
      <c r="R109" s="216"/>
      <c r="S109" s="216"/>
      <c r="T109" s="216"/>
      <c r="U109" s="216"/>
      <c r="V109" s="216"/>
      <c r="W109" s="216"/>
      <c r="X109" s="217"/>
      <c r="AT109" s="211" t="s">
        <v>176</v>
      </c>
      <c r="AU109" s="211" t="s">
        <v>83</v>
      </c>
      <c r="AV109" s="208" t="s">
        <v>83</v>
      </c>
      <c r="AW109" s="208" t="s">
        <v>6</v>
      </c>
      <c r="AX109" s="208" t="s">
        <v>81</v>
      </c>
      <c r="AY109" s="211" t="s">
        <v>167</v>
      </c>
    </row>
    <row r="110" spans="2:65" s="31" customFormat="1" ht="31.5" customHeight="1">
      <c r="B110" s="195"/>
      <c r="C110" s="196" t="s">
        <v>198</v>
      </c>
      <c r="D110" s="196" t="s">
        <v>169</v>
      </c>
      <c r="E110" s="197" t="s">
        <v>199</v>
      </c>
      <c r="F110" s="198" t="s">
        <v>200</v>
      </c>
      <c r="G110" s="199" t="s">
        <v>195</v>
      </c>
      <c r="H110" s="200">
        <v>35</v>
      </c>
      <c r="I110" s="201"/>
      <c r="J110" s="201"/>
      <c r="K110" s="202">
        <f>ROUND(P110*H110,2)</f>
        <v>0</v>
      </c>
      <c r="L110" s="198" t="s">
        <v>173</v>
      </c>
      <c r="M110" s="32"/>
      <c r="N110" s="203"/>
      <c r="O110" s="204" t="s">
        <v>42</v>
      </c>
      <c r="P110" s="130">
        <f>I110+J110</f>
        <v>0</v>
      </c>
      <c r="Q110" s="130">
        <f>ROUND(I110*H110,2)</f>
        <v>0</v>
      </c>
      <c r="R110" s="130">
        <f>ROUND(J110*H110,2)</f>
        <v>0</v>
      </c>
      <c r="S110" s="33"/>
      <c r="T110" s="205">
        <f>S110*H110</f>
        <v>0</v>
      </c>
      <c r="U110" s="205">
        <v>0</v>
      </c>
      <c r="V110" s="205">
        <f>U110*H110</f>
        <v>0</v>
      </c>
      <c r="W110" s="205">
        <v>0.115</v>
      </c>
      <c r="X110" s="206">
        <f>W110*H110</f>
        <v>4.025</v>
      </c>
      <c r="AR110" s="11" t="s">
        <v>174</v>
      </c>
      <c r="AT110" s="11" t="s">
        <v>169</v>
      </c>
      <c r="AU110" s="11" t="s">
        <v>83</v>
      </c>
      <c r="AY110" s="11" t="s">
        <v>167</v>
      </c>
      <c r="BE110" s="207">
        <f>IF(O110="základní",K110,0)</f>
        <v>0</v>
      </c>
      <c r="BF110" s="207">
        <f>IF(O110="snížená",K110,0)</f>
        <v>0</v>
      </c>
      <c r="BG110" s="207">
        <f>IF(O110="zákl. přenesená",K110,0)</f>
        <v>0</v>
      </c>
      <c r="BH110" s="207">
        <f>IF(O110="sníž. přenesená",K110,0)</f>
        <v>0</v>
      </c>
      <c r="BI110" s="207">
        <f>IF(O110="nulová",K110,0)</f>
        <v>0</v>
      </c>
      <c r="BJ110" s="11" t="s">
        <v>81</v>
      </c>
      <c r="BK110" s="207">
        <f>ROUND(P110*H110,2)</f>
        <v>0</v>
      </c>
      <c r="BL110" s="11" t="s">
        <v>174</v>
      </c>
      <c r="BM110" s="11" t="s">
        <v>201</v>
      </c>
    </row>
    <row r="111" spans="2:51" s="208" customFormat="1" ht="12.75">
      <c r="B111" s="209"/>
      <c r="D111" s="220" t="s">
        <v>176</v>
      </c>
      <c r="E111" s="229" t="s">
        <v>100</v>
      </c>
      <c r="F111" s="230" t="s">
        <v>202</v>
      </c>
      <c r="H111" s="231">
        <v>35</v>
      </c>
      <c r="I111" s="214"/>
      <c r="J111" s="214"/>
      <c r="M111" s="209"/>
      <c r="N111" s="215"/>
      <c r="O111" s="216"/>
      <c r="P111" s="216"/>
      <c r="Q111" s="216"/>
      <c r="R111" s="216"/>
      <c r="S111" s="216"/>
      <c r="T111" s="216"/>
      <c r="U111" s="216"/>
      <c r="V111" s="216"/>
      <c r="W111" s="216"/>
      <c r="X111" s="217"/>
      <c r="AT111" s="211" t="s">
        <v>176</v>
      </c>
      <c r="AU111" s="211" t="s">
        <v>83</v>
      </c>
      <c r="AV111" s="208" t="s">
        <v>83</v>
      </c>
      <c r="AW111" s="208" t="s">
        <v>6</v>
      </c>
      <c r="AX111" s="208" t="s">
        <v>81</v>
      </c>
      <c r="AY111" s="211" t="s">
        <v>167</v>
      </c>
    </row>
    <row r="112" spans="2:65" s="31" customFormat="1" ht="31.5" customHeight="1">
      <c r="B112" s="195"/>
      <c r="C112" s="196" t="s">
        <v>203</v>
      </c>
      <c r="D112" s="196" t="s">
        <v>169</v>
      </c>
      <c r="E112" s="197" t="s">
        <v>204</v>
      </c>
      <c r="F112" s="198" t="s">
        <v>205</v>
      </c>
      <c r="G112" s="199" t="s">
        <v>195</v>
      </c>
      <c r="H112" s="200">
        <v>667</v>
      </c>
      <c r="I112" s="201"/>
      <c r="J112" s="201"/>
      <c r="K112" s="202">
        <f>ROUND(P112*H112,2)</f>
        <v>0</v>
      </c>
      <c r="L112" s="198" t="s">
        <v>173</v>
      </c>
      <c r="M112" s="32"/>
      <c r="N112" s="203"/>
      <c r="O112" s="204" t="s">
        <v>42</v>
      </c>
      <c r="P112" s="130">
        <f>I112+J112</f>
        <v>0</v>
      </c>
      <c r="Q112" s="130">
        <f>ROUND(I112*H112,2)</f>
        <v>0</v>
      </c>
      <c r="R112" s="130">
        <f>ROUND(J112*H112,2)</f>
        <v>0</v>
      </c>
      <c r="S112" s="33"/>
      <c r="T112" s="205">
        <f>S112*H112</f>
        <v>0</v>
      </c>
      <c r="U112" s="205">
        <v>0</v>
      </c>
      <c r="V112" s="205">
        <f>U112*H112</f>
        <v>0</v>
      </c>
      <c r="W112" s="205">
        <v>0.04</v>
      </c>
      <c r="X112" s="206">
        <f>W112*H112</f>
        <v>26.68</v>
      </c>
      <c r="AR112" s="11" t="s">
        <v>174</v>
      </c>
      <c r="AT112" s="11" t="s">
        <v>169</v>
      </c>
      <c r="AU112" s="11" t="s">
        <v>83</v>
      </c>
      <c r="AY112" s="11" t="s">
        <v>167</v>
      </c>
      <c r="BE112" s="207">
        <f>IF(O112="základní",K112,0)</f>
        <v>0</v>
      </c>
      <c r="BF112" s="207">
        <f>IF(O112="snížená",K112,0)</f>
        <v>0</v>
      </c>
      <c r="BG112" s="207">
        <f>IF(O112="zákl. přenesená",K112,0)</f>
        <v>0</v>
      </c>
      <c r="BH112" s="207">
        <f>IF(O112="sníž. přenesená",K112,0)</f>
        <v>0</v>
      </c>
      <c r="BI112" s="207">
        <f>IF(O112="nulová",K112,0)</f>
        <v>0</v>
      </c>
      <c r="BJ112" s="11" t="s">
        <v>81</v>
      </c>
      <c r="BK112" s="207">
        <f>ROUND(P112*H112,2)</f>
        <v>0</v>
      </c>
      <c r="BL112" s="11" t="s">
        <v>174</v>
      </c>
      <c r="BM112" s="11" t="s">
        <v>206</v>
      </c>
    </row>
    <row r="113" spans="2:51" s="232" customFormat="1" ht="12.75">
      <c r="B113" s="233"/>
      <c r="D113" s="210" t="s">
        <v>176</v>
      </c>
      <c r="E113" s="234"/>
      <c r="F113" s="235" t="s">
        <v>207</v>
      </c>
      <c r="H113" s="234"/>
      <c r="I113" s="236"/>
      <c r="J113" s="236"/>
      <c r="M113" s="233"/>
      <c r="N113" s="237"/>
      <c r="O113" s="238"/>
      <c r="P113" s="238"/>
      <c r="Q113" s="238"/>
      <c r="R113" s="238"/>
      <c r="S113" s="238"/>
      <c r="T113" s="238"/>
      <c r="U113" s="238"/>
      <c r="V113" s="238"/>
      <c r="W113" s="238"/>
      <c r="X113" s="239"/>
      <c r="AT113" s="234" t="s">
        <v>176</v>
      </c>
      <c r="AU113" s="234" t="s">
        <v>83</v>
      </c>
      <c r="AV113" s="232" t="s">
        <v>81</v>
      </c>
      <c r="AW113" s="232" t="s">
        <v>6</v>
      </c>
      <c r="AX113" s="232" t="s">
        <v>73</v>
      </c>
      <c r="AY113" s="234" t="s">
        <v>167</v>
      </c>
    </row>
    <row r="114" spans="2:51" s="208" customFormat="1" ht="12.75">
      <c r="B114" s="209"/>
      <c r="D114" s="210" t="s">
        <v>176</v>
      </c>
      <c r="E114" s="211"/>
      <c r="F114" s="212" t="s">
        <v>208</v>
      </c>
      <c r="H114" s="213">
        <v>330</v>
      </c>
      <c r="I114" s="214"/>
      <c r="J114" s="214"/>
      <c r="M114" s="209"/>
      <c r="N114" s="215"/>
      <c r="O114" s="216"/>
      <c r="P114" s="216"/>
      <c r="Q114" s="216"/>
      <c r="R114" s="216"/>
      <c r="S114" s="216"/>
      <c r="T114" s="216"/>
      <c r="U114" s="216"/>
      <c r="V114" s="216"/>
      <c r="W114" s="216"/>
      <c r="X114" s="217"/>
      <c r="AT114" s="211" t="s">
        <v>176</v>
      </c>
      <c r="AU114" s="211" t="s">
        <v>83</v>
      </c>
      <c r="AV114" s="208" t="s">
        <v>83</v>
      </c>
      <c r="AW114" s="208" t="s">
        <v>6</v>
      </c>
      <c r="AX114" s="208" t="s">
        <v>73</v>
      </c>
      <c r="AY114" s="211" t="s">
        <v>167</v>
      </c>
    </row>
    <row r="115" spans="2:51" s="208" customFormat="1" ht="12.75">
      <c r="B115" s="209"/>
      <c r="D115" s="210" t="s">
        <v>176</v>
      </c>
      <c r="E115" s="211"/>
      <c r="F115" s="212" t="s">
        <v>209</v>
      </c>
      <c r="H115" s="213">
        <v>337</v>
      </c>
      <c r="I115" s="214"/>
      <c r="J115" s="214"/>
      <c r="M115" s="209"/>
      <c r="N115" s="215"/>
      <c r="O115" s="216"/>
      <c r="P115" s="216"/>
      <c r="Q115" s="216"/>
      <c r="R115" s="216"/>
      <c r="S115" s="216"/>
      <c r="T115" s="216"/>
      <c r="U115" s="216"/>
      <c r="V115" s="216"/>
      <c r="W115" s="216"/>
      <c r="X115" s="217"/>
      <c r="AT115" s="211" t="s">
        <v>176</v>
      </c>
      <c r="AU115" s="211" t="s">
        <v>83</v>
      </c>
      <c r="AV115" s="208" t="s">
        <v>83</v>
      </c>
      <c r="AW115" s="208" t="s">
        <v>6</v>
      </c>
      <c r="AX115" s="208" t="s">
        <v>73</v>
      </c>
      <c r="AY115" s="211" t="s">
        <v>167</v>
      </c>
    </row>
    <row r="116" spans="2:51" s="208" customFormat="1" ht="12.75">
      <c r="B116" s="209"/>
      <c r="D116" s="210" t="s">
        <v>176</v>
      </c>
      <c r="E116" s="211"/>
      <c r="F116" s="212"/>
      <c r="H116" s="213">
        <v>0</v>
      </c>
      <c r="I116" s="214"/>
      <c r="J116" s="214"/>
      <c r="M116" s="209"/>
      <c r="N116" s="215"/>
      <c r="O116" s="216"/>
      <c r="P116" s="216"/>
      <c r="Q116" s="216"/>
      <c r="R116" s="216"/>
      <c r="S116" s="216"/>
      <c r="T116" s="216"/>
      <c r="U116" s="216"/>
      <c r="V116" s="216"/>
      <c r="W116" s="216"/>
      <c r="X116" s="217"/>
      <c r="AT116" s="211" t="s">
        <v>176</v>
      </c>
      <c r="AU116" s="211" t="s">
        <v>83</v>
      </c>
      <c r="AV116" s="208" t="s">
        <v>83</v>
      </c>
      <c r="AW116" s="208" t="s">
        <v>6</v>
      </c>
      <c r="AX116" s="208" t="s">
        <v>73</v>
      </c>
      <c r="AY116" s="211" t="s">
        <v>167</v>
      </c>
    </row>
    <row r="117" spans="2:51" s="208" customFormat="1" ht="12.75">
      <c r="B117" s="209"/>
      <c r="D117" s="210" t="s">
        <v>176</v>
      </c>
      <c r="E117" s="211"/>
      <c r="F117" s="212"/>
      <c r="H117" s="213">
        <v>0</v>
      </c>
      <c r="I117" s="214"/>
      <c r="J117" s="214"/>
      <c r="M117" s="209"/>
      <c r="N117" s="215"/>
      <c r="O117" s="216"/>
      <c r="P117" s="216"/>
      <c r="Q117" s="216"/>
      <c r="R117" s="216"/>
      <c r="S117" s="216"/>
      <c r="T117" s="216"/>
      <c r="U117" s="216"/>
      <c r="V117" s="216"/>
      <c r="W117" s="216"/>
      <c r="X117" s="217"/>
      <c r="AT117" s="211" t="s">
        <v>176</v>
      </c>
      <c r="AU117" s="211" t="s">
        <v>83</v>
      </c>
      <c r="AV117" s="208" t="s">
        <v>83</v>
      </c>
      <c r="AW117" s="208" t="s">
        <v>6</v>
      </c>
      <c r="AX117" s="208" t="s">
        <v>73</v>
      </c>
      <c r="AY117" s="211" t="s">
        <v>167</v>
      </c>
    </row>
    <row r="118" spans="2:51" s="218" customFormat="1" ht="12.75">
      <c r="B118" s="219"/>
      <c r="D118" s="220" t="s">
        <v>176</v>
      </c>
      <c r="E118" s="221" t="s">
        <v>103</v>
      </c>
      <c r="F118" s="222" t="s">
        <v>178</v>
      </c>
      <c r="H118" s="223">
        <v>667</v>
      </c>
      <c r="I118" s="224"/>
      <c r="J118" s="224"/>
      <c r="M118" s="219"/>
      <c r="N118" s="225"/>
      <c r="O118" s="226"/>
      <c r="P118" s="226"/>
      <c r="Q118" s="226"/>
      <c r="R118" s="226"/>
      <c r="S118" s="226"/>
      <c r="T118" s="226"/>
      <c r="U118" s="226"/>
      <c r="V118" s="226"/>
      <c r="W118" s="226"/>
      <c r="X118" s="227"/>
      <c r="AT118" s="228" t="s">
        <v>176</v>
      </c>
      <c r="AU118" s="228" t="s">
        <v>83</v>
      </c>
      <c r="AV118" s="218" t="s">
        <v>174</v>
      </c>
      <c r="AW118" s="218" t="s">
        <v>6</v>
      </c>
      <c r="AX118" s="218" t="s">
        <v>81</v>
      </c>
      <c r="AY118" s="228" t="s">
        <v>167</v>
      </c>
    </row>
    <row r="119" spans="2:65" s="31" customFormat="1" ht="44.25" customHeight="1">
      <c r="B119" s="195"/>
      <c r="C119" s="196" t="s">
        <v>210</v>
      </c>
      <c r="D119" s="196" t="s">
        <v>169</v>
      </c>
      <c r="E119" s="197" t="s">
        <v>211</v>
      </c>
      <c r="F119" s="198" t="s">
        <v>212</v>
      </c>
      <c r="G119" s="199" t="s">
        <v>213</v>
      </c>
      <c r="H119" s="200">
        <v>181.275</v>
      </c>
      <c r="I119" s="201"/>
      <c r="J119" s="201"/>
      <c r="K119" s="202">
        <f>ROUND(P119*H119,2)</f>
        <v>0</v>
      </c>
      <c r="L119" s="198" t="s">
        <v>173</v>
      </c>
      <c r="M119" s="32"/>
      <c r="N119" s="203"/>
      <c r="O119" s="204" t="s">
        <v>42</v>
      </c>
      <c r="P119" s="130">
        <f>I119+J119</f>
        <v>0</v>
      </c>
      <c r="Q119" s="130">
        <f>ROUND(I119*H119,2)</f>
        <v>0</v>
      </c>
      <c r="R119" s="130">
        <f>ROUND(J119*H119,2)</f>
        <v>0</v>
      </c>
      <c r="S119" s="33"/>
      <c r="T119" s="205">
        <f>S119*H119</f>
        <v>0</v>
      </c>
      <c r="U119" s="205">
        <v>0</v>
      </c>
      <c r="V119" s="205">
        <f>U119*H119</f>
        <v>0</v>
      </c>
      <c r="W119" s="205">
        <v>0</v>
      </c>
      <c r="X119" s="206">
        <f>W119*H119</f>
        <v>0</v>
      </c>
      <c r="AR119" s="11" t="s">
        <v>174</v>
      </c>
      <c r="AT119" s="11" t="s">
        <v>169</v>
      </c>
      <c r="AU119" s="11" t="s">
        <v>83</v>
      </c>
      <c r="AY119" s="11" t="s">
        <v>167</v>
      </c>
      <c r="BE119" s="207">
        <f>IF(O119="základní",K119,0)</f>
        <v>0</v>
      </c>
      <c r="BF119" s="207">
        <f>IF(O119="snížená",K119,0)</f>
        <v>0</v>
      </c>
      <c r="BG119" s="207">
        <f>IF(O119="zákl. přenesená",K119,0)</f>
        <v>0</v>
      </c>
      <c r="BH119" s="207">
        <f>IF(O119="sníž. přenesená",K119,0)</f>
        <v>0</v>
      </c>
      <c r="BI119" s="207">
        <f>IF(O119="nulová",K119,0)</f>
        <v>0</v>
      </c>
      <c r="BJ119" s="11" t="s">
        <v>81</v>
      </c>
      <c r="BK119" s="207">
        <f>ROUND(P119*H119,2)</f>
        <v>0</v>
      </c>
      <c r="BL119" s="11" t="s">
        <v>174</v>
      </c>
      <c r="BM119" s="11" t="s">
        <v>214</v>
      </c>
    </row>
    <row r="120" spans="2:51" s="232" customFormat="1" ht="12.75">
      <c r="B120" s="233"/>
      <c r="D120" s="210" t="s">
        <v>176</v>
      </c>
      <c r="E120" s="234"/>
      <c r="F120" s="235" t="s">
        <v>215</v>
      </c>
      <c r="H120" s="234"/>
      <c r="I120" s="236"/>
      <c r="J120" s="236"/>
      <c r="M120" s="233"/>
      <c r="N120" s="237"/>
      <c r="O120" s="238"/>
      <c r="P120" s="238"/>
      <c r="Q120" s="238"/>
      <c r="R120" s="238"/>
      <c r="S120" s="238"/>
      <c r="T120" s="238"/>
      <c r="U120" s="238"/>
      <c r="V120" s="238"/>
      <c r="W120" s="238"/>
      <c r="X120" s="239"/>
      <c r="AT120" s="234" t="s">
        <v>176</v>
      </c>
      <c r="AU120" s="234" t="s">
        <v>83</v>
      </c>
      <c r="AV120" s="232" t="s">
        <v>81</v>
      </c>
      <c r="AW120" s="232" t="s">
        <v>6</v>
      </c>
      <c r="AX120" s="232" t="s">
        <v>73</v>
      </c>
      <c r="AY120" s="234" t="s">
        <v>167</v>
      </c>
    </row>
    <row r="121" spans="2:51" s="232" customFormat="1" ht="12.75">
      <c r="B121" s="233"/>
      <c r="D121" s="210" t="s">
        <v>176</v>
      </c>
      <c r="E121" s="234"/>
      <c r="F121" s="235" t="s">
        <v>216</v>
      </c>
      <c r="H121" s="234"/>
      <c r="I121" s="236"/>
      <c r="J121" s="236"/>
      <c r="M121" s="233"/>
      <c r="N121" s="237"/>
      <c r="O121" s="238"/>
      <c r="P121" s="238"/>
      <c r="Q121" s="238"/>
      <c r="R121" s="238"/>
      <c r="S121" s="238"/>
      <c r="T121" s="238"/>
      <c r="U121" s="238"/>
      <c r="V121" s="238"/>
      <c r="W121" s="238"/>
      <c r="X121" s="239"/>
      <c r="AT121" s="234" t="s">
        <v>176</v>
      </c>
      <c r="AU121" s="234" t="s">
        <v>83</v>
      </c>
      <c r="AV121" s="232" t="s">
        <v>81</v>
      </c>
      <c r="AW121" s="232" t="s">
        <v>6</v>
      </c>
      <c r="AX121" s="232" t="s">
        <v>73</v>
      </c>
      <c r="AY121" s="234" t="s">
        <v>167</v>
      </c>
    </row>
    <row r="122" spans="2:51" s="208" customFormat="1" ht="12.75">
      <c r="B122" s="209"/>
      <c r="D122" s="210" t="s">
        <v>176</v>
      </c>
      <c r="E122" s="211"/>
      <c r="F122" s="212" t="s">
        <v>217</v>
      </c>
      <c r="H122" s="213">
        <v>302.125</v>
      </c>
      <c r="I122" s="214"/>
      <c r="J122" s="214"/>
      <c r="M122" s="209"/>
      <c r="N122" s="215"/>
      <c r="O122" s="216"/>
      <c r="P122" s="216"/>
      <c r="Q122" s="216"/>
      <c r="R122" s="216"/>
      <c r="S122" s="216"/>
      <c r="T122" s="216"/>
      <c r="U122" s="216"/>
      <c r="V122" s="216"/>
      <c r="W122" s="216"/>
      <c r="X122" s="217"/>
      <c r="AT122" s="211" t="s">
        <v>176</v>
      </c>
      <c r="AU122" s="211" t="s">
        <v>83</v>
      </c>
      <c r="AV122" s="208" t="s">
        <v>83</v>
      </c>
      <c r="AW122" s="208" t="s">
        <v>6</v>
      </c>
      <c r="AX122" s="208" t="s">
        <v>73</v>
      </c>
      <c r="AY122" s="211" t="s">
        <v>167</v>
      </c>
    </row>
    <row r="123" spans="2:51" s="208" customFormat="1" ht="12.75">
      <c r="B123" s="209"/>
      <c r="D123" s="210" t="s">
        <v>176</v>
      </c>
      <c r="E123" s="211"/>
      <c r="F123" s="212"/>
      <c r="H123" s="213">
        <v>0</v>
      </c>
      <c r="I123" s="214"/>
      <c r="J123" s="214"/>
      <c r="M123" s="209"/>
      <c r="N123" s="215"/>
      <c r="O123" s="216"/>
      <c r="P123" s="216"/>
      <c r="Q123" s="216"/>
      <c r="R123" s="216"/>
      <c r="S123" s="216"/>
      <c r="T123" s="216"/>
      <c r="U123" s="216"/>
      <c r="V123" s="216"/>
      <c r="W123" s="216"/>
      <c r="X123" s="217"/>
      <c r="AT123" s="211" t="s">
        <v>176</v>
      </c>
      <c r="AU123" s="211" t="s">
        <v>83</v>
      </c>
      <c r="AV123" s="208" t="s">
        <v>83</v>
      </c>
      <c r="AW123" s="208" t="s">
        <v>6</v>
      </c>
      <c r="AX123" s="208" t="s">
        <v>73</v>
      </c>
      <c r="AY123" s="211" t="s">
        <v>167</v>
      </c>
    </row>
    <row r="124" spans="2:51" s="218" customFormat="1" ht="12.75">
      <c r="B124" s="219"/>
      <c r="D124" s="210" t="s">
        <v>176</v>
      </c>
      <c r="E124" s="228" t="s">
        <v>106</v>
      </c>
      <c r="F124" s="240" t="s">
        <v>178</v>
      </c>
      <c r="H124" s="241">
        <v>302.125</v>
      </c>
      <c r="I124" s="224"/>
      <c r="J124" s="224"/>
      <c r="M124" s="219"/>
      <c r="N124" s="225"/>
      <c r="O124" s="226"/>
      <c r="P124" s="226"/>
      <c r="Q124" s="226"/>
      <c r="R124" s="226"/>
      <c r="S124" s="226"/>
      <c r="T124" s="226"/>
      <c r="U124" s="226"/>
      <c r="V124" s="226"/>
      <c r="W124" s="226"/>
      <c r="X124" s="227"/>
      <c r="AT124" s="228" t="s">
        <v>176</v>
      </c>
      <c r="AU124" s="228" t="s">
        <v>83</v>
      </c>
      <c r="AV124" s="218" t="s">
        <v>174</v>
      </c>
      <c r="AW124" s="218" t="s">
        <v>6</v>
      </c>
      <c r="AX124" s="218" t="s">
        <v>73</v>
      </c>
      <c r="AY124" s="228" t="s">
        <v>167</v>
      </c>
    </row>
    <row r="125" spans="2:51" s="208" customFormat="1" ht="12.75">
      <c r="B125" s="209"/>
      <c r="D125" s="220" t="s">
        <v>176</v>
      </c>
      <c r="E125" s="229" t="s">
        <v>108</v>
      </c>
      <c r="F125" s="230" t="s">
        <v>218</v>
      </c>
      <c r="H125" s="231">
        <v>181.275</v>
      </c>
      <c r="I125" s="214"/>
      <c r="J125" s="214"/>
      <c r="M125" s="209"/>
      <c r="N125" s="215"/>
      <c r="O125" s="216"/>
      <c r="P125" s="216"/>
      <c r="Q125" s="216"/>
      <c r="R125" s="216"/>
      <c r="S125" s="216"/>
      <c r="T125" s="216"/>
      <c r="U125" s="216"/>
      <c r="V125" s="216"/>
      <c r="W125" s="216"/>
      <c r="X125" s="217"/>
      <c r="AT125" s="211" t="s">
        <v>176</v>
      </c>
      <c r="AU125" s="211" t="s">
        <v>83</v>
      </c>
      <c r="AV125" s="208" t="s">
        <v>83</v>
      </c>
      <c r="AW125" s="208" t="s">
        <v>6</v>
      </c>
      <c r="AX125" s="208" t="s">
        <v>81</v>
      </c>
      <c r="AY125" s="211" t="s">
        <v>167</v>
      </c>
    </row>
    <row r="126" spans="2:65" s="31" customFormat="1" ht="22.5" customHeight="1">
      <c r="B126" s="195"/>
      <c r="C126" s="196" t="s">
        <v>219</v>
      </c>
      <c r="D126" s="196" t="s">
        <v>169</v>
      </c>
      <c r="E126" s="197" t="s">
        <v>220</v>
      </c>
      <c r="F126" s="198" t="s">
        <v>221</v>
      </c>
      <c r="G126" s="199" t="s">
        <v>213</v>
      </c>
      <c r="H126" s="200">
        <v>36.255</v>
      </c>
      <c r="I126" s="201"/>
      <c r="J126" s="201"/>
      <c r="K126" s="202">
        <f>ROUND(P126*H126,2)</f>
        <v>0</v>
      </c>
      <c r="L126" s="198" t="s">
        <v>173</v>
      </c>
      <c r="M126" s="32"/>
      <c r="N126" s="203"/>
      <c r="O126" s="204" t="s">
        <v>42</v>
      </c>
      <c r="P126" s="130">
        <f>I126+J126</f>
        <v>0</v>
      </c>
      <c r="Q126" s="130">
        <f>ROUND(I126*H126,2)</f>
        <v>0</v>
      </c>
      <c r="R126" s="130">
        <f>ROUND(J126*H126,2)</f>
        <v>0</v>
      </c>
      <c r="S126" s="33"/>
      <c r="T126" s="205">
        <f>S126*H126</f>
        <v>0</v>
      </c>
      <c r="U126" s="205">
        <v>0</v>
      </c>
      <c r="V126" s="205">
        <f>U126*H126</f>
        <v>0</v>
      </c>
      <c r="W126" s="205">
        <v>0</v>
      </c>
      <c r="X126" s="206">
        <f>W126*H126</f>
        <v>0</v>
      </c>
      <c r="AR126" s="11" t="s">
        <v>174</v>
      </c>
      <c r="AT126" s="11" t="s">
        <v>169</v>
      </c>
      <c r="AU126" s="11" t="s">
        <v>83</v>
      </c>
      <c r="AY126" s="11" t="s">
        <v>167</v>
      </c>
      <c r="BE126" s="207">
        <f>IF(O126="základní",K126,0)</f>
        <v>0</v>
      </c>
      <c r="BF126" s="207">
        <f>IF(O126="snížená",K126,0)</f>
        <v>0</v>
      </c>
      <c r="BG126" s="207">
        <f>IF(O126="zákl. přenesená",K126,0)</f>
        <v>0</v>
      </c>
      <c r="BH126" s="207">
        <f>IF(O126="sníž. přenesená",K126,0)</f>
        <v>0</v>
      </c>
      <c r="BI126" s="207">
        <f>IF(O126="nulová",K126,0)</f>
        <v>0</v>
      </c>
      <c r="BJ126" s="11" t="s">
        <v>81</v>
      </c>
      <c r="BK126" s="207">
        <f>ROUND(P126*H126,2)</f>
        <v>0</v>
      </c>
      <c r="BL126" s="11" t="s">
        <v>174</v>
      </c>
      <c r="BM126" s="11" t="s">
        <v>222</v>
      </c>
    </row>
    <row r="127" spans="2:51" s="208" customFormat="1" ht="12.75">
      <c r="B127" s="209"/>
      <c r="D127" s="220" t="s">
        <v>176</v>
      </c>
      <c r="E127" s="229"/>
      <c r="F127" s="230" t="s">
        <v>223</v>
      </c>
      <c r="H127" s="231">
        <v>36.255</v>
      </c>
      <c r="I127" s="214"/>
      <c r="J127" s="214"/>
      <c r="M127" s="209"/>
      <c r="N127" s="215"/>
      <c r="O127" s="216"/>
      <c r="P127" s="216"/>
      <c r="Q127" s="216"/>
      <c r="R127" s="216"/>
      <c r="S127" s="216"/>
      <c r="T127" s="216"/>
      <c r="U127" s="216"/>
      <c r="V127" s="216"/>
      <c r="W127" s="216"/>
      <c r="X127" s="217"/>
      <c r="AT127" s="211" t="s">
        <v>176</v>
      </c>
      <c r="AU127" s="211" t="s">
        <v>83</v>
      </c>
      <c r="AV127" s="208" t="s">
        <v>83</v>
      </c>
      <c r="AW127" s="208" t="s">
        <v>6</v>
      </c>
      <c r="AX127" s="208" t="s">
        <v>81</v>
      </c>
      <c r="AY127" s="211" t="s">
        <v>167</v>
      </c>
    </row>
    <row r="128" spans="2:65" s="31" customFormat="1" ht="44.25" customHeight="1">
      <c r="B128" s="195"/>
      <c r="C128" s="196" t="s">
        <v>224</v>
      </c>
      <c r="D128" s="196" t="s">
        <v>169</v>
      </c>
      <c r="E128" s="197" t="s">
        <v>225</v>
      </c>
      <c r="F128" s="198" t="s">
        <v>226</v>
      </c>
      <c r="G128" s="199" t="s">
        <v>213</v>
      </c>
      <c r="H128" s="200">
        <v>120.85</v>
      </c>
      <c r="I128" s="201"/>
      <c r="J128" s="201"/>
      <c r="K128" s="202">
        <f>ROUND(P128*H128,2)</f>
        <v>0</v>
      </c>
      <c r="L128" s="198" t="s">
        <v>173</v>
      </c>
      <c r="M128" s="32"/>
      <c r="N128" s="203"/>
      <c r="O128" s="204" t="s">
        <v>42</v>
      </c>
      <c r="P128" s="130">
        <f>I128+J128</f>
        <v>0</v>
      </c>
      <c r="Q128" s="130">
        <f>ROUND(I128*H128,2)</f>
        <v>0</v>
      </c>
      <c r="R128" s="130">
        <f>ROUND(J128*H128,2)</f>
        <v>0</v>
      </c>
      <c r="S128" s="33"/>
      <c r="T128" s="205">
        <f>S128*H128</f>
        <v>0</v>
      </c>
      <c r="U128" s="205">
        <v>0</v>
      </c>
      <c r="V128" s="205">
        <f>U128*H128</f>
        <v>0</v>
      </c>
      <c r="W128" s="205">
        <v>0</v>
      </c>
      <c r="X128" s="206">
        <f>W128*H128</f>
        <v>0</v>
      </c>
      <c r="AR128" s="11" t="s">
        <v>174</v>
      </c>
      <c r="AT128" s="11" t="s">
        <v>169</v>
      </c>
      <c r="AU128" s="11" t="s">
        <v>83</v>
      </c>
      <c r="AY128" s="11" t="s">
        <v>167</v>
      </c>
      <c r="BE128" s="207">
        <f>IF(O128="základní",K128,0)</f>
        <v>0</v>
      </c>
      <c r="BF128" s="207">
        <f>IF(O128="snížená",K128,0)</f>
        <v>0</v>
      </c>
      <c r="BG128" s="207">
        <f>IF(O128="zákl. přenesená",K128,0)</f>
        <v>0</v>
      </c>
      <c r="BH128" s="207">
        <f>IF(O128="sníž. přenesená",K128,0)</f>
        <v>0</v>
      </c>
      <c r="BI128" s="207">
        <f>IF(O128="nulová",K128,0)</f>
        <v>0</v>
      </c>
      <c r="BJ128" s="11" t="s">
        <v>81</v>
      </c>
      <c r="BK128" s="207">
        <f>ROUND(P128*H128,2)</f>
        <v>0</v>
      </c>
      <c r="BL128" s="11" t="s">
        <v>174</v>
      </c>
      <c r="BM128" s="11" t="s">
        <v>227</v>
      </c>
    </row>
    <row r="129" spans="2:51" s="208" customFormat="1" ht="12.75">
      <c r="B129" s="209"/>
      <c r="D129" s="220" t="s">
        <v>176</v>
      </c>
      <c r="E129" s="229" t="s">
        <v>110</v>
      </c>
      <c r="F129" s="230" t="s">
        <v>228</v>
      </c>
      <c r="H129" s="231">
        <v>120.85</v>
      </c>
      <c r="I129" s="214"/>
      <c r="J129" s="214"/>
      <c r="M129" s="209"/>
      <c r="N129" s="215"/>
      <c r="O129" s="216"/>
      <c r="P129" s="216"/>
      <c r="Q129" s="216"/>
      <c r="R129" s="216"/>
      <c r="S129" s="216"/>
      <c r="T129" s="216"/>
      <c r="U129" s="216"/>
      <c r="V129" s="216"/>
      <c r="W129" s="216"/>
      <c r="X129" s="217"/>
      <c r="AT129" s="211" t="s">
        <v>176</v>
      </c>
      <c r="AU129" s="211" t="s">
        <v>83</v>
      </c>
      <c r="AV129" s="208" t="s">
        <v>83</v>
      </c>
      <c r="AW129" s="208" t="s">
        <v>6</v>
      </c>
      <c r="AX129" s="208" t="s">
        <v>81</v>
      </c>
      <c r="AY129" s="211" t="s">
        <v>167</v>
      </c>
    </row>
    <row r="130" spans="2:65" s="31" customFormat="1" ht="22.5" customHeight="1">
      <c r="B130" s="195"/>
      <c r="C130" s="196" t="s">
        <v>229</v>
      </c>
      <c r="D130" s="196" t="s">
        <v>169</v>
      </c>
      <c r="E130" s="197" t="s">
        <v>230</v>
      </c>
      <c r="F130" s="198" t="s">
        <v>231</v>
      </c>
      <c r="G130" s="199" t="s">
        <v>213</v>
      </c>
      <c r="H130" s="200">
        <v>24.17</v>
      </c>
      <c r="I130" s="201"/>
      <c r="J130" s="201"/>
      <c r="K130" s="202">
        <f>ROUND(P130*H130,2)</f>
        <v>0</v>
      </c>
      <c r="L130" s="198" t="s">
        <v>173</v>
      </c>
      <c r="M130" s="32"/>
      <c r="N130" s="203"/>
      <c r="O130" s="204" t="s">
        <v>42</v>
      </c>
      <c r="P130" s="130">
        <f>I130+J130</f>
        <v>0</v>
      </c>
      <c r="Q130" s="130">
        <f>ROUND(I130*H130,2)</f>
        <v>0</v>
      </c>
      <c r="R130" s="130">
        <f>ROUND(J130*H130,2)</f>
        <v>0</v>
      </c>
      <c r="S130" s="33"/>
      <c r="T130" s="205">
        <f>S130*H130</f>
        <v>0</v>
      </c>
      <c r="U130" s="205">
        <v>0</v>
      </c>
      <c r="V130" s="205">
        <f>U130*H130</f>
        <v>0</v>
      </c>
      <c r="W130" s="205">
        <v>0</v>
      </c>
      <c r="X130" s="206">
        <f>W130*H130</f>
        <v>0</v>
      </c>
      <c r="AR130" s="11" t="s">
        <v>174</v>
      </c>
      <c r="AT130" s="11" t="s">
        <v>169</v>
      </c>
      <c r="AU130" s="11" t="s">
        <v>83</v>
      </c>
      <c r="AY130" s="11" t="s">
        <v>167</v>
      </c>
      <c r="BE130" s="207">
        <f>IF(O130="základní",K130,0)</f>
        <v>0</v>
      </c>
      <c r="BF130" s="207">
        <f>IF(O130="snížená",K130,0)</f>
        <v>0</v>
      </c>
      <c r="BG130" s="207">
        <f>IF(O130="zákl. přenesená",K130,0)</f>
        <v>0</v>
      </c>
      <c r="BH130" s="207">
        <f>IF(O130="sníž. přenesená",K130,0)</f>
        <v>0</v>
      </c>
      <c r="BI130" s="207">
        <f>IF(O130="nulová",K130,0)</f>
        <v>0</v>
      </c>
      <c r="BJ130" s="11" t="s">
        <v>81</v>
      </c>
      <c r="BK130" s="207">
        <f>ROUND(P130*H130,2)</f>
        <v>0</v>
      </c>
      <c r="BL130" s="11" t="s">
        <v>174</v>
      </c>
      <c r="BM130" s="11" t="s">
        <v>232</v>
      </c>
    </row>
    <row r="131" spans="2:51" s="208" customFormat="1" ht="12.75">
      <c r="B131" s="209"/>
      <c r="D131" s="220" t="s">
        <v>176</v>
      </c>
      <c r="E131" s="229"/>
      <c r="F131" s="230" t="s">
        <v>233</v>
      </c>
      <c r="H131" s="231">
        <v>24.17</v>
      </c>
      <c r="I131" s="214"/>
      <c r="J131" s="214"/>
      <c r="M131" s="209"/>
      <c r="N131" s="215"/>
      <c r="O131" s="216"/>
      <c r="P131" s="216"/>
      <c r="Q131" s="216"/>
      <c r="R131" s="216"/>
      <c r="S131" s="216"/>
      <c r="T131" s="216"/>
      <c r="U131" s="216"/>
      <c r="V131" s="216"/>
      <c r="W131" s="216"/>
      <c r="X131" s="217"/>
      <c r="AT131" s="211" t="s">
        <v>176</v>
      </c>
      <c r="AU131" s="211" t="s">
        <v>83</v>
      </c>
      <c r="AV131" s="208" t="s">
        <v>83</v>
      </c>
      <c r="AW131" s="208" t="s">
        <v>6</v>
      </c>
      <c r="AX131" s="208" t="s">
        <v>81</v>
      </c>
      <c r="AY131" s="211" t="s">
        <v>167</v>
      </c>
    </row>
    <row r="132" spans="2:65" s="31" customFormat="1" ht="44.25" customHeight="1">
      <c r="B132" s="195"/>
      <c r="C132" s="196" t="s">
        <v>234</v>
      </c>
      <c r="D132" s="196" t="s">
        <v>169</v>
      </c>
      <c r="E132" s="197" t="s">
        <v>235</v>
      </c>
      <c r="F132" s="198" t="s">
        <v>236</v>
      </c>
      <c r="G132" s="199" t="s">
        <v>213</v>
      </c>
      <c r="H132" s="200">
        <v>375.625</v>
      </c>
      <c r="I132" s="201"/>
      <c r="J132" s="201"/>
      <c r="K132" s="202">
        <f>ROUND(P132*H132,2)</f>
        <v>0</v>
      </c>
      <c r="L132" s="198" t="s">
        <v>173</v>
      </c>
      <c r="M132" s="32"/>
      <c r="N132" s="203"/>
      <c r="O132" s="204" t="s">
        <v>42</v>
      </c>
      <c r="P132" s="130">
        <f>I132+J132</f>
        <v>0</v>
      </c>
      <c r="Q132" s="130">
        <f>ROUND(I132*H132,2)</f>
        <v>0</v>
      </c>
      <c r="R132" s="130">
        <f>ROUND(J132*H132,2)</f>
        <v>0</v>
      </c>
      <c r="S132" s="33"/>
      <c r="T132" s="205">
        <f>S132*H132</f>
        <v>0</v>
      </c>
      <c r="U132" s="205">
        <v>0</v>
      </c>
      <c r="V132" s="205">
        <f>U132*H132</f>
        <v>0</v>
      </c>
      <c r="W132" s="205">
        <v>0</v>
      </c>
      <c r="X132" s="206">
        <f>W132*H132</f>
        <v>0</v>
      </c>
      <c r="AR132" s="11" t="s">
        <v>174</v>
      </c>
      <c r="AT132" s="11" t="s">
        <v>169</v>
      </c>
      <c r="AU132" s="11" t="s">
        <v>83</v>
      </c>
      <c r="AY132" s="11" t="s">
        <v>167</v>
      </c>
      <c r="BE132" s="207">
        <f>IF(O132="základní",K132,0)</f>
        <v>0</v>
      </c>
      <c r="BF132" s="207">
        <f>IF(O132="snížená",K132,0)</f>
        <v>0</v>
      </c>
      <c r="BG132" s="207">
        <f>IF(O132="zákl. přenesená",K132,0)</f>
        <v>0</v>
      </c>
      <c r="BH132" s="207">
        <f>IF(O132="sníž. přenesená",K132,0)</f>
        <v>0</v>
      </c>
      <c r="BI132" s="207">
        <f>IF(O132="nulová",K132,0)</f>
        <v>0</v>
      </c>
      <c r="BJ132" s="11" t="s">
        <v>81</v>
      </c>
      <c r="BK132" s="207">
        <f>ROUND(P132*H132,2)</f>
        <v>0</v>
      </c>
      <c r="BL132" s="11" t="s">
        <v>174</v>
      </c>
      <c r="BM132" s="11" t="s">
        <v>237</v>
      </c>
    </row>
    <row r="133" spans="2:51" s="208" customFormat="1" ht="12.75">
      <c r="B133" s="209"/>
      <c r="D133" s="210" t="s">
        <v>176</v>
      </c>
      <c r="E133" s="211" t="s">
        <v>117</v>
      </c>
      <c r="F133" s="212" t="s">
        <v>106</v>
      </c>
      <c r="H133" s="213">
        <v>302.125</v>
      </c>
      <c r="I133" s="214"/>
      <c r="J133" s="214"/>
      <c r="M133" s="209"/>
      <c r="N133" s="215"/>
      <c r="O133" s="216"/>
      <c r="P133" s="216"/>
      <c r="Q133" s="216"/>
      <c r="R133" s="216"/>
      <c r="S133" s="216"/>
      <c r="T133" s="216"/>
      <c r="U133" s="216"/>
      <c r="V133" s="216"/>
      <c r="W133" s="216"/>
      <c r="X133" s="217"/>
      <c r="AT133" s="211" t="s">
        <v>176</v>
      </c>
      <c r="AU133" s="211" t="s">
        <v>83</v>
      </c>
      <c r="AV133" s="208" t="s">
        <v>83</v>
      </c>
      <c r="AW133" s="208" t="s">
        <v>6</v>
      </c>
      <c r="AX133" s="208" t="s">
        <v>73</v>
      </c>
      <c r="AY133" s="211" t="s">
        <v>167</v>
      </c>
    </row>
    <row r="134" spans="2:51" s="208" customFormat="1" ht="12.75">
      <c r="B134" s="209"/>
      <c r="D134" s="210" t="s">
        <v>176</v>
      </c>
      <c r="E134" s="211"/>
      <c r="F134" s="212" t="s">
        <v>238</v>
      </c>
      <c r="H134" s="213">
        <v>73.5</v>
      </c>
      <c r="I134" s="214"/>
      <c r="J134" s="214"/>
      <c r="M134" s="209"/>
      <c r="N134" s="215"/>
      <c r="O134" s="216"/>
      <c r="P134" s="216"/>
      <c r="Q134" s="216"/>
      <c r="R134" s="216"/>
      <c r="S134" s="216"/>
      <c r="T134" s="216"/>
      <c r="U134" s="216"/>
      <c r="V134" s="216"/>
      <c r="W134" s="216"/>
      <c r="X134" s="217"/>
      <c r="AT134" s="211" t="s">
        <v>176</v>
      </c>
      <c r="AU134" s="211" t="s">
        <v>83</v>
      </c>
      <c r="AV134" s="208" t="s">
        <v>83</v>
      </c>
      <c r="AW134" s="208" t="s">
        <v>6</v>
      </c>
      <c r="AX134" s="208" t="s">
        <v>73</v>
      </c>
      <c r="AY134" s="211" t="s">
        <v>167</v>
      </c>
    </row>
    <row r="135" spans="2:51" s="208" customFormat="1" ht="12.75">
      <c r="B135" s="209"/>
      <c r="D135" s="210" t="s">
        <v>176</v>
      </c>
      <c r="E135" s="211"/>
      <c r="F135" s="212"/>
      <c r="H135" s="213">
        <v>0</v>
      </c>
      <c r="I135" s="214"/>
      <c r="J135" s="214"/>
      <c r="M135" s="209"/>
      <c r="N135" s="215"/>
      <c r="O135" s="216"/>
      <c r="P135" s="216"/>
      <c r="Q135" s="216"/>
      <c r="R135" s="216"/>
      <c r="S135" s="216"/>
      <c r="T135" s="216"/>
      <c r="U135" s="216"/>
      <c r="V135" s="216"/>
      <c r="W135" s="216"/>
      <c r="X135" s="217"/>
      <c r="AT135" s="211" t="s">
        <v>176</v>
      </c>
      <c r="AU135" s="211" t="s">
        <v>83</v>
      </c>
      <c r="AV135" s="208" t="s">
        <v>83</v>
      </c>
      <c r="AW135" s="208" t="s">
        <v>6</v>
      </c>
      <c r="AX135" s="208" t="s">
        <v>73</v>
      </c>
      <c r="AY135" s="211" t="s">
        <v>167</v>
      </c>
    </row>
    <row r="136" spans="2:51" s="218" customFormat="1" ht="12.75">
      <c r="B136" s="219"/>
      <c r="D136" s="220" t="s">
        <v>176</v>
      </c>
      <c r="E136" s="221"/>
      <c r="F136" s="222" t="s">
        <v>178</v>
      </c>
      <c r="H136" s="223">
        <v>375.625</v>
      </c>
      <c r="I136" s="224"/>
      <c r="J136" s="224"/>
      <c r="M136" s="219"/>
      <c r="N136" s="225"/>
      <c r="O136" s="226"/>
      <c r="P136" s="226"/>
      <c r="Q136" s="226"/>
      <c r="R136" s="226"/>
      <c r="S136" s="226"/>
      <c r="T136" s="226"/>
      <c r="U136" s="226"/>
      <c r="V136" s="226"/>
      <c r="W136" s="226"/>
      <c r="X136" s="227"/>
      <c r="AT136" s="228" t="s">
        <v>176</v>
      </c>
      <c r="AU136" s="228" t="s">
        <v>83</v>
      </c>
      <c r="AV136" s="218" t="s">
        <v>174</v>
      </c>
      <c r="AW136" s="218" t="s">
        <v>6</v>
      </c>
      <c r="AX136" s="218" t="s">
        <v>81</v>
      </c>
      <c r="AY136" s="228" t="s">
        <v>167</v>
      </c>
    </row>
    <row r="137" spans="2:65" s="31" customFormat="1" ht="22.5" customHeight="1">
      <c r="B137" s="195"/>
      <c r="C137" s="242" t="s">
        <v>239</v>
      </c>
      <c r="D137" s="242" t="s">
        <v>240</v>
      </c>
      <c r="E137" s="243" t="s">
        <v>241</v>
      </c>
      <c r="F137" s="244" t="s">
        <v>242</v>
      </c>
      <c r="G137" s="245" t="s">
        <v>243</v>
      </c>
      <c r="H137" s="246">
        <v>543.825</v>
      </c>
      <c r="I137" s="247"/>
      <c r="J137" s="248"/>
      <c r="K137" s="249">
        <f>ROUND(P137*H137,2)</f>
        <v>0</v>
      </c>
      <c r="L137" s="244"/>
      <c r="M137" s="250"/>
      <c r="N137" s="251"/>
      <c r="O137" s="204" t="s">
        <v>42</v>
      </c>
      <c r="P137" s="130">
        <f>I137+J137</f>
        <v>0</v>
      </c>
      <c r="Q137" s="130">
        <f>ROUND(I137*H137,2)</f>
        <v>0</v>
      </c>
      <c r="R137" s="130">
        <f>ROUND(J137*H137,2)</f>
        <v>0</v>
      </c>
      <c r="S137" s="33"/>
      <c r="T137" s="205">
        <f>S137*H137</f>
        <v>0</v>
      </c>
      <c r="U137" s="205">
        <v>0</v>
      </c>
      <c r="V137" s="205">
        <f>U137*H137</f>
        <v>0</v>
      </c>
      <c r="W137" s="205">
        <v>0</v>
      </c>
      <c r="X137" s="206">
        <f>W137*H137</f>
        <v>0</v>
      </c>
      <c r="AR137" s="11" t="s">
        <v>210</v>
      </c>
      <c r="AT137" s="11" t="s">
        <v>240</v>
      </c>
      <c r="AU137" s="11" t="s">
        <v>83</v>
      </c>
      <c r="AY137" s="11" t="s">
        <v>167</v>
      </c>
      <c r="BE137" s="207">
        <f>IF(O137="základní",K137,0)</f>
        <v>0</v>
      </c>
      <c r="BF137" s="207">
        <f>IF(O137="snížená",K137,0)</f>
        <v>0</v>
      </c>
      <c r="BG137" s="207">
        <f>IF(O137="zákl. přenesená",K137,0)</f>
        <v>0</v>
      </c>
      <c r="BH137" s="207">
        <f>IF(O137="sníž. přenesená",K137,0)</f>
        <v>0</v>
      </c>
      <c r="BI137" s="207">
        <f>IF(O137="nulová",K137,0)</f>
        <v>0</v>
      </c>
      <c r="BJ137" s="11" t="s">
        <v>81</v>
      </c>
      <c r="BK137" s="207">
        <f>ROUND(P137*H137,2)</f>
        <v>0</v>
      </c>
      <c r="BL137" s="11" t="s">
        <v>174</v>
      </c>
      <c r="BM137" s="11" t="s">
        <v>244</v>
      </c>
    </row>
    <row r="138" spans="2:51" s="208" customFormat="1" ht="12.75">
      <c r="B138" s="209"/>
      <c r="D138" s="220" t="s">
        <v>176</v>
      </c>
      <c r="E138" s="229"/>
      <c r="F138" s="230" t="s">
        <v>245</v>
      </c>
      <c r="H138" s="231">
        <v>543.825</v>
      </c>
      <c r="I138" s="214"/>
      <c r="J138" s="214"/>
      <c r="M138" s="209"/>
      <c r="N138" s="215"/>
      <c r="O138" s="216"/>
      <c r="P138" s="216"/>
      <c r="Q138" s="216"/>
      <c r="R138" s="216"/>
      <c r="S138" s="216"/>
      <c r="T138" s="216"/>
      <c r="U138" s="216"/>
      <c r="V138" s="216"/>
      <c r="W138" s="216"/>
      <c r="X138" s="217"/>
      <c r="AT138" s="211" t="s">
        <v>176</v>
      </c>
      <c r="AU138" s="211" t="s">
        <v>83</v>
      </c>
      <c r="AV138" s="208" t="s">
        <v>83</v>
      </c>
      <c r="AW138" s="208" t="s">
        <v>6</v>
      </c>
      <c r="AX138" s="208" t="s">
        <v>81</v>
      </c>
      <c r="AY138" s="211" t="s">
        <v>167</v>
      </c>
    </row>
    <row r="139" spans="2:65" s="31" customFormat="1" ht="22.5" customHeight="1">
      <c r="B139" s="195"/>
      <c r="C139" s="242" t="s">
        <v>246</v>
      </c>
      <c r="D139" s="242" t="s">
        <v>240</v>
      </c>
      <c r="E139" s="243" t="s">
        <v>247</v>
      </c>
      <c r="F139" s="244" t="s">
        <v>248</v>
      </c>
      <c r="G139" s="245" t="s">
        <v>243</v>
      </c>
      <c r="H139" s="246">
        <v>110.25</v>
      </c>
      <c r="I139" s="247"/>
      <c r="J139" s="248"/>
      <c r="K139" s="249">
        <f>ROUND(P139*H139,2)</f>
        <v>0</v>
      </c>
      <c r="L139" s="244"/>
      <c r="M139" s="250"/>
      <c r="N139" s="251"/>
      <c r="O139" s="204" t="s">
        <v>42</v>
      </c>
      <c r="P139" s="130">
        <f>I139+J139</f>
        <v>0</v>
      </c>
      <c r="Q139" s="130">
        <f>ROUND(I139*H139,2)</f>
        <v>0</v>
      </c>
      <c r="R139" s="130">
        <f>ROUND(J139*H139,2)</f>
        <v>0</v>
      </c>
      <c r="S139" s="33"/>
      <c r="T139" s="205">
        <f>S139*H139</f>
        <v>0</v>
      </c>
      <c r="U139" s="205">
        <v>0</v>
      </c>
      <c r="V139" s="205">
        <f>U139*H139</f>
        <v>0</v>
      </c>
      <c r="W139" s="205">
        <v>0</v>
      </c>
      <c r="X139" s="206">
        <f>W139*H139</f>
        <v>0</v>
      </c>
      <c r="AR139" s="11" t="s">
        <v>210</v>
      </c>
      <c r="AT139" s="11" t="s">
        <v>240</v>
      </c>
      <c r="AU139" s="11" t="s">
        <v>83</v>
      </c>
      <c r="AY139" s="11" t="s">
        <v>167</v>
      </c>
      <c r="BE139" s="207">
        <f>IF(O139="základní",K139,0)</f>
        <v>0</v>
      </c>
      <c r="BF139" s="207">
        <f>IF(O139="snížená",K139,0)</f>
        <v>0</v>
      </c>
      <c r="BG139" s="207">
        <f>IF(O139="zákl. přenesená",K139,0)</f>
        <v>0</v>
      </c>
      <c r="BH139" s="207">
        <f>IF(O139="sníž. přenesená",K139,0)</f>
        <v>0</v>
      </c>
      <c r="BI139" s="207">
        <f>IF(O139="nulová",K139,0)</f>
        <v>0</v>
      </c>
      <c r="BJ139" s="11" t="s">
        <v>81</v>
      </c>
      <c r="BK139" s="207">
        <f>ROUND(P139*H139,2)</f>
        <v>0</v>
      </c>
      <c r="BL139" s="11" t="s">
        <v>174</v>
      </c>
      <c r="BM139" s="11" t="s">
        <v>249</v>
      </c>
    </row>
    <row r="140" spans="2:51" s="208" customFormat="1" ht="12.75">
      <c r="B140" s="209"/>
      <c r="D140" s="220" t="s">
        <v>176</v>
      </c>
      <c r="E140" s="229"/>
      <c r="F140" s="230" t="s">
        <v>250</v>
      </c>
      <c r="H140" s="231">
        <v>110.25</v>
      </c>
      <c r="I140" s="214"/>
      <c r="J140" s="214"/>
      <c r="M140" s="209"/>
      <c r="N140" s="215"/>
      <c r="O140" s="216"/>
      <c r="P140" s="216"/>
      <c r="Q140" s="216"/>
      <c r="R140" s="216"/>
      <c r="S140" s="216"/>
      <c r="T140" s="216"/>
      <c r="U140" s="216"/>
      <c r="V140" s="216"/>
      <c r="W140" s="216"/>
      <c r="X140" s="217"/>
      <c r="AT140" s="211" t="s">
        <v>176</v>
      </c>
      <c r="AU140" s="211" t="s">
        <v>83</v>
      </c>
      <c r="AV140" s="208" t="s">
        <v>83</v>
      </c>
      <c r="AW140" s="208" t="s">
        <v>6</v>
      </c>
      <c r="AX140" s="208" t="s">
        <v>81</v>
      </c>
      <c r="AY140" s="211" t="s">
        <v>167</v>
      </c>
    </row>
    <row r="141" spans="2:65" s="31" customFormat="1" ht="31.5" customHeight="1">
      <c r="B141" s="195"/>
      <c r="C141" s="196" t="s">
        <v>11</v>
      </c>
      <c r="D141" s="196" t="s">
        <v>169</v>
      </c>
      <c r="E141" s="197" t="s">
        <v>251</v>
      </c>
      <c r="F141" s="198" t="s">
        <v>252</v>
      </c>
      <c r="G141" s="199" t="s">
        <v>213</v>
      </c>
      <c r="H141" s="200">
        <v>59.1</v>
      </c>
      <c r="I141" s="201"/>
      <c r="J141" s="201"/>
      <c r="K141" s="202">
        <f>ROUND(P141*H141,2)</f>
        <v>0</v>
      </c>
      <c r="L141" s="198" t="s">
        <v>173</v>
      </c>
      <c r="M141" s="32"/>
      <c r="N141" s="203"/>
      <c r="O141" s="204" t="s">
        <v>42</v>
      </c>
      <c r="P141" s="130">
        <f>I141+J141</f>
        <v>0</v>
      </c>
      <c r="Q141" s="130">
        <f>ROUND(I141*H141,2)</f>
        <v>0</v>
      </c>
      <c r="R141" s="130">
        <f>ROUND(J141*H141,2)</f>
        <v>0</v>
      </c>
      <c r="S141" s="33"/>
      <c r="T141" s="205">
        <f>S141*H141</f>
        <v>0</v>
      </c>
      <c r="U141" s="205">
        <v>0</v>
      </c>
      <c r="V141" s="205">
        <f>U141*H141</f>
        <v>0</v>
      </c>
      <c r="W141" s="205">
        <v>0</v>
      </c>
      <c r="X141" s="206">
        <f>W141*H141</f>
        <v>0</v>
      </c>
      <c r="AR141" s="11" t="s">
        <v>174</v>
      </c>
      <c r="AT141" s="11" t="s">
        <v>169</v>
      </c>
      <c r="AU141" s="11" t="s">
        <v>83</v>
      </c>
      <c r="AY141" s="11" t="s">
        <v>167</v>
      </c>
      <c r="BE141" s="207">
        <f>IF(O141="základní",K141,0)</f>
        <v>0</v>
      </c>
      <c r="BF141" s="207">
        <f>IF(O141="snížená",K141,0)</f>
        <v>0</v>
      </c>
      <c r="BG141" s="207">
        <f>IF(O141="zákl. přenesená",K141,0)</f>
        <v>0</v>
      </c>
      <c r="BH141" s="207">
        <f>IF(O141="sníž. přenesená",K141,0)</f>
        <v>0</v>
      </c>
      <c r="BI141" s="207">
        <f>IF(O141="nulová",K141,0)</f>
        <v>0</v>
      </c>
      <c r="BJ141" s="11" t="s">
        <v>81</v>
      </c>
      <c r="BK141" s="207">
        <f>ROUND(P141*H141,2)</f>
        <v>0</v>
      </c>
      <c r="BL141" s="11" t="s">
        <v>174</v>
      </c>
      <c r="BM141" s="11" t="s">
        <v>253</v>
      </c>
    </row>
    <row r="142" spans="2:51" s="208" customFormat="1" ht="12.75">
      <c r="B142" s="209"/>
      <c r="D142" s="220" t="s">
        <v>176</v>
      </c>
      <c r="E142" s="229"/>
      <c r="F142" s="230" t="s">
        <v>254</v>
      </c>
      <c r="H142" s="231">
        <v>73.5</v>
      </c>
      <c r="I142" s="214"/>
      <c r="J142" s="214"/>
      <c r="M142" s="209"/>
      <c r="N142" s="215"/>
      <c r="O142" s="216"/>
      <c r="P142" s="216"/>
      <c r="Q142" s="216"/>
      <c r="R142" s="216"/>
      <c r="S142" s="216"/>
      <c r="T142" s="216"/>
      <c r="U142" s="216"/>
      <c r="V142" s="216"/>
      <c r="W142" s="216"/>
      <c r="X142" s="217"/>
      <c r="AT142" s="211" t="s">
        <v>176</v>
      </c>
      <c r="AU142" s="211" t="s">
        <v>83</v>
      </c>
      <c r="AV142" s="208" t="s">
        <v>83</v>
      </c>
      <c r="AW142" s="208" t="s">
        <v>6</v>
      </c>
      <c r="AX142" s="208" t="s">
        <v>73</v>
      </c>
      <c r="AY142" s="211" t="s">
        <v>167</v>
      </c>
    </row>
    <row r="143" spans="2:65" s="31" customFormat="1" ht="22.5" customHeight="1">
      <c r="B143" s="195"/>
      <c r="C143" s="196" t="s">
        <v>255</v>
      </c>
      <c r="D143" s="196" t="s">
        <v>169</v>
      </c>
      <c r="E143" s="197" t="s">
        <v>256</v>
      </c>
      <c r="F143" s="198" t="s">
        <v>257</v>
      </c>
      <c r="G143" s="199" t="s">
        <v>213</v>
      </c>
      <c r="H143" s="200">
        <v>302.125</v>
      </c>
      <c r="I143" s="201"/>
      <c r="J143" s="201"/>
      <c r="K143" s="202">
        <f>ROUND(P143*H143,2)</f>
        <v>0</v>
      </c>
      <c r="L143" s="198" t="s">
        <v>173</v>
      </c>
      <c r="M143" s="32"/>
      <c r="N143" s="203"/>
      <c r="O143" s="204" t="s">
        <v>42</v>
      </c>
      <c r="P143" s="130">
        <f>I143+J143</f>
        <v>0</v>
      </c>
      <c r="Q143" s="130">
        <f>ROUND(I143*H143,2)</f>
        <v>0</v>
      </c>
      <c r="R143" s="130">
        <f>ROUND(J143*H143,2)</f>
        <v>0</v>
      </c>
      <c r="S143" s="33"/>
      <c r="T143" s="205">
        <f>S143*H143</f>
        <v>0</v>
      </c>
      <c r="U143" s="205">
        <v>0</v>
      </c>
      <c r="V143" s="205">
        <f>U143*H143</f>
        <v>0</v>
      </c>
      <c r="W143" s="205">
        <v>0</v>
      </c>
      <c r="X143" s="206">
        <f>W143*H143</f>
        <v>0</v>
      </c>
      <c r="AR143" s="11" t="s">
        <v>174</v>
      </c>
      <c r="AT143" s="11" t="s">
        <v>169</v>
      </c>
      <c r="AU143" s="11" t="s">
        <v>83</v>
      </c>
      <c r="AY143" s="11" t="s">
        <v>167</v>
      </c>
      <c r="BE143" s="207">
        <f>IF(O143="základní",K143,0)</f>
        <v>0</v>
      </c>
      <c r="BF143" s="207">
        <f>IF(O143="snížená",K143,0)</f>
        <v>0</v>
      </c>
      <c r="BG143" s="207">
        <f>IF(O143="zákl. přenesená",K143,0)</f>
        <v>0</v>
      </c>
      <c r="BH143" s="207">
        <f>IF(O143="sníž. přenesená",K143,0)</f>
        <v>0</v>
      </c>
      <c r="BI143" s="207">
        <f>IF(O143="nulová",K143,0)</f>
        <v>0</v>
      </c>
      <c r="BJ143" s="11" t="s">
        <v>81</v>
      </c>
      <c r="BK143" s="207">
        <f>ROUND(P143*H143,2)</f>
        <v>0</v>
      </c>
      <c r="BL143" s="11" t="s">
        <v>174</v>
      </c>
      <c r="BM143" s="11" t="s">
        <v>258</v>
      </c>
    </row>
    <row r="144" spans="2:51" s="208" customFormat="1" ht="12.75">
      <c r="B144" s="209"/>
      <c r="D144" s="220" t="s">
        <v>176</v>
      </c>
      <c r="E144" s="229"/>
      <c r="F144" s="230" t="s">
        <v>117</v>
      </c>
      <c r="H144" s="231">
        <v>302.125</v>
      </c>
      <c r="I144" s="214"/>
      <c r="J144" s="214"/>
      <c r="M144" s="209"/>
      <c r="N144" s="215"/>
      <c r="O144" s="216"/>
      <c r="P144" s="216"/>
      <c r="Q144" s="216"/>
      <c r="R144" s="216"/>
      <c r="S144" s="216"/>
      <c r="T144" s="216"/>
      <c r="U144" s="216"/>
      <c r="V144" s="216"/>
      <c r="W144" s="216"/>
      <c r="X144" s="217"/>
      <c r="AT144" s="211" t="s">
        <v>176</v>
      </c>
      <c r="AU144" s="211" t="s">
        <v>83</v>
      </c>
      <c r="AV144" s="208" t="s">
        <v>83</v>
      </c>
      <c r="AW144" s="208" t="s">
        <v>6</v>
      </c>
      <c r="AX144" s="208" t="s">
        <v>81</v>
      </c>
      <c r="AY144" s="211" t="s">
        <v>167</v>
      </c>
    </row>
    <row r="145" spans="2:65" s="31" customFormat="1" ht="22.5" customHeight="1">
      <c r="B145" s="195"/>
      <c r="C145" s="196" t="s">
        <v>259</v>
      </c>
      <c r="D145" s="196" t="s">
        <v>169</v>
      </c>
      <c r="E145" s="197" t="s">
        <v>260</v>
      </c>
      <c r="F145" s="198" t="s">
        <v>261</v>
      </c>
      <c r="G145" s="199" t="s">
        <v>172</v>
      </c>
      <c r="H145" s="200">
        <v>2417</v>
      </c>
      <c r="I145" s="201"/>
      <c r="J145" s="201"/>
      <c r="K145" s="202">
        <f>ROUND(P145*H145,2)</f>
        <v>0</v>
      </c>
      <c r="L145" s="198" t="s">
        <v>173</v>
      </c>
      <c r="M145" s="32"/>
      <c r="N145" s="203"/>
      <c r="O145" s="204" t="s">
        <v>42</v>
      </c>
      <c r="P145" s="130">
        <f>I145+J145</f>
        <v>0</v>
      </c>
      <c r="Q145" s="130">
        <f>ROUND(I145*H145,2)</f>
        <v>0</v>
      </c>
      <c r="R145" s="130">
        <f>ROUND(J145*H145,2)</f>
        <v>0</v>
      </c>
      <c r="S145" s="33"/>
      <c r="T145" s="205">
        <f>S145*H145</f>
        <v>0</v>
      </c>
      <c r="U145" s="205">
        <v>0</v>
      </c>
      <c r="V145" s="205">
        <f>U145*H145</f>
        <v>0</v>
      </c>
      <c r="W145" s="205">
        <v>0</v>
      </c>
      <c r="X145" s="206">
        <f>W145*H145</f>
        <v>0</v>
      </c>
      <c r="AR145" s="11" t="s">
        <v>174</v>
      </c>
      <c r="AT145" s="11" t="s">
        <v>169</v>
      </c>
      <c r="AU145" s="11" t="s">
        <v>83</v>
      </c>
      <c r="AY145" s="11" t="s">
        <v>167</v>
      </c>
      <c r="BE145" s="207">
        <f>IF(O145="základní",K145,0)</f>
        <v>0</v>
      </c>
      <c r="BF145" s="207">
        <f>IF(O145="snížená",K145,0)</f>
        <v>0</v>
      </c>
      <c r="BG145" s="207">
        <f>IF(O145="zákl. přenesená",K145,0)</f>
        <v>0</v>
      </c>
      <c r="BH145" s="207">
        <f>IF(O145="sníž. přenesená",K145,0)</f>
        <v>0</v>
      </c>
      <c r="BI145" s="207">
        <f>IF(O145="nulová",K145,0)</f>
        <v>0</v>
      </c>
      <c r="BJ145" s="11" t="s">
        <v>81</v>
      </c>
      <c r="BK145" s="207">
        <f>ROUND(P145*H145,2)</f>
        <v>0</v>
      </c>
      <c r="BL145" s="11" t="s">
        <v>174</v>
      </c>
      <c r="BM145" s="11" t="s">
        <v>262</v>
      </c>
    </row>
    <row r="146" spans="2:51" s="208" customFormat="1" ht="12.75">
      <c r="B146" s="209"/>
      <c r="D146" s="220" t="s">
        <v>176</v>
      </c>
      <c r="E146" s="229" t="s">
        <v>120</v>
      </c>
      <c r="F146" s="230" t="s">
        <v>263</v>
      </c>
      <c r="H146" s="231">
        <v>2417</v>
      </c>
      <c r="I146" s="214"/>
      <c r="J146" s="214"/>
      <c r="M146" s="209"/>
      <c r="N146" s="215"/>
      <c r="O146" s="216"/>
      <c r="P146" s="216"/>
      <c r="Q146" s="216"/>
      <c r="R146" s="216"/>
      <c r="S146" s="216"/>
      <c r="T146" s="216"/>
      <c r="U146" s="216"/>
      <c r="V146" s="216"/>
      <c r="W146" s="216"/>
      <c r="X146" s="217"/>
      <c r="AT146" s="211" t="s">
        <v>176</v>
      </c>
      <c r="AU146" s="211" t="s">
        <v>83</v>
      </c>
      <c r="AV146" s="208" t="s">
        <v>83</v>
      </c>
      <c r="AW146" s="208" t="s">
        <v>6</v>
      </c>
      <c r="AX146" s="208" t="s">
        <v>81</v>
      </c>
      <c r="AY146" s="211" t="s">
        <v>167</v>
      </c>
    </row>
    <row r="147" spans="2:65" s="31" customFormat="1" ht="31.5" customHeight="1">
      <c r="B147" s="195"/>
      <c r="C147" s="196" t="s">
        <v>264</v>
      </c>
      <c r="D147" s="196" t="s">
        <v>169</v>
      </c>
      <c r="E147" s="197" t="s">
        <v>265</v>
      </c>
      <c r="F147" s="198" t="s">
        <v>266</v>
      </c>
      <c r="G147" s="199" t="s">
        <v>172</v>
      </c>
      <c r="H147" s="200">
        <v>735</v>
      </c>
      <c r="I147" s="201"/>
      <c r="J147" s="201"/>
      <c r="K147" s="202">
        <f>ROUND(P147*H147,2)</f>
        <v>0</v>
      </c>
      <c r="L147" s="198" t="s">
        <v>173</v>
      </c>
      <c r="M147" s="32"/>
      <c r="N147" s="203"/>
      <c r="O147" s="204" t="s">
        <v>42</v>
      </c>
      <c r="P147" s="130">
        <f>I147+J147</f>
        <v>0</v>
      </c>
      <c r="Q147" s="130">
        <f>ROUND(I147*H147,2)</f>
        <v>0</v>
      </c>
      <c r="R147" s="130">
        <f>ROUND(J147*H147,2)</f>
        <v>0</v>
      </c>
      <c r="S147" s="33"/>
      <c r="T147" s="205">
        <f>S147*H147</f>
        <v>0</v>
      </c>
      <c r="U147" s="205">
        <v>0</v>
      </c>
      <c r="V147" s="205">
        <f>U147*H147</f>
        <v>0</v>
      </c>
      <c r="W147" s="205">
        <v>0</v>
      </c>
      <c r="X147" s="206">
        <f>W147*H147</f>
        <v>0</v>
      </c>
      <c r="AR147" s="11" t="s">
        <v>174</v>
      </c>
      <c r="AT147" s="11" t="s">
        <v>169</v>
      </c>
      <c r="AU147" s="11" t="s">
        <v>83</v>
      </c>
      <c r="AY147" s="11" t="s">
        <v>167</v>
      </c>
      <c r="BE147" s="207">
        <f>IF(O147="základní",K147,0)</f>
        <v>0</v>
      </c>
      <c r="BF147" s="207">
        <f>IF(O147="snížená",K147,0)</f>
        <v>0</v>
      </c>
      <c r="BG147" s="207">
        <f>IF(O147="zákl. přenesená",K147,0)</f>
        <v>0</v>
      </c>
      <c r="BH147" s="207">
        <f>IF(O147="sníž. přenesená",K147,0)</f>
        <v>0</v>
      </c>
      <c r="BI147" s="207">
        <f>IF(O147="nulová",K147,0)</f>
        <v>0</v>
      </c>
      <c r="BJ147" s="11" t="s">
        <v>81</v>
      </c>
      <c r="BK147" s="207">
        <f>ROUND(P147*H147,2)</f>
        <v>0</v>
      </c>
      <c r="BL147" s="11" t="s">
        <v>174</v>
      </c>
      <c r="BM147" s="11" t="s">
        <v>267</v>
      </c>
    </row>
    <row r="148" spans="2:51" s="208" customFormat="1" ht="12.75">
      <c r="B148" s="209"/>
      <c r="D148" s="220" t="s">
        <v>176</v>
      </c>
      <c r="E148" s="229" t="s">
        <v>118</v>
      </c>
      <c r="F148" s="230" t="s">
        <v>122</v>
      </c>
      <c r="H148" s="231">
        <v>735</v>
      </c>
      <c r="I148" s="214"/>
      <c r="J148" s="214"/>
      <c r="M148" s="209"/>
      <c r="N148" s="215"/>
      <c r="O148" s="216"/>
      <c r="P148" s="216"/>
      <c r="Q148" s="216"/>
      <c r="R148" s="216"/>
      <c r="S148" s="216"/>
      <c r="T148" s="216"/>
      <c r="U148" s="216"/>
      <c r="V148" s="216"/>
      <c r="W148" s="216"/>
      <c r="X148" s="217"/>
      <c r="AT148" s="211" t="s">
        <v>176</v>
      </c>
      <c r="AU148" s="211" t="s">
        <v>83</v>
      </c>
      <c r="AV148" s="208" t="s">
        <v>83</v>
      </c>
      <c r="AW148" s="208" t="s">
        <v>6</v>
      </c>
      <c r="AX148" s="208" t="s">
        <v>81</v>
      </c>
      <c r="AY148" s="211" t="s">
        <v>167</v>
      </c>
    </row>
    <row r="149" spans="2:65" s="31" customFormat="1" ht="22.5" customHeight="1">
      <c r="B149" s="195"/>
      <c r="C149" s="196" t="s">
        <v>268</v>
      </c>
      <c r="D149" s="196" t="s">
        <v>169</v>
      </c>
      <c r="E149" s="197" t="s">
        <v>269</v>
      </c>
      <c r="F149" s="198" t="s">
        <v>270</v>
      </c>
      <c r="G149" s="199" t="s">
        <v>172</v>
      </c>
      <c r="H149" s="200">
        <v>735</v>
      </c>
      <c r="I149" s="201"/>
      <c r="J149" s="201"/>
      <c r="K149" s="202">
        <f>ROUND(P149*H149,2)</f>
        <v>0</v>
      </c>
      <c r="L149" s="198" t="s">
        <v>173</v>
      </c>
      <c r="M149" s="32"/>
      <c r="N149" s="203"/>
      <c r="O149" s="204" t="s">
        <v>42</v>
      </c>
      <c r="P149" s="130">
        <f>I149+J149</f>
        <v>0</v>
      </c>
      <c r="Q149" s="130">
        <f>ROUND(I149*H149,2)</f>
        <v>0</v>
      </c>
      <c r="R149" s="130">
        <f>ROUND(J149*H149,2)</f>
        <v>0</v>
      </c>
      <c r="S149" s="33"/>
      <c r="T149" s="205">
        <f>S149*H149</f>
        <v>0</v>
      </c>
      <c r="U149" s="205">
        <v>0</v>
      </c>
      <c r="V149" s="205">
        <f>U149*H149</f>
        <v>0</v>
      </c>
      <c r="W149" s="205">
        <v>0</v>
      </c>
      <c r="X149" s="206">
        <f>W149*H149</f>
        <v>0</v>
      </c>
      <c r="AR149" s="11" t="s">
        <v>174</v>
      </c>
      <c r="AT149" s="11" t="s">
        <v>169</v>
      </c>
      <c r="AU149" s="11" t="s">
        <v>83</v>
      </c>
      <c r="AY149" s="11" t="s">
        <v>167</v>
      </c>
      <c r="BE149" s="207">
        <f>IF(O149="základní",K149,0)</f>
        <v>0</v>
      </c>
      <c r="BF149" s="207">
        <f>IF(O149="snížená",K149,0)</f>
        <v>0</v>
      </c>
      <c r="BG149" s="207">
        <f>IF(O149="zákl. přenesená",K149,0)</f>
        <v>0</v>
      </c>
      <c r="BH149" s="207">
        <f>IF(O149="sníž. přenesená",K149,0)</f>
        <v>0</v>
      </c>
      <c r="BI149" s="207">
        <f>IF(O149="nulová",K149,0)</f>
        <v>0</v>
      </c>
      <c r="BJ149" s="11" t="s">
        <v>81</v>
      </c>
      <c r="BK149" s="207">
        <f>ROUND(P149*H149,2)</f>
        <v>0</v>
      </c>
      <c r="BL149" s="11" t="s">
        <v>174</v>
      </c>
      <c r="BM149" s="11" t="s">
        <v>271</v>
      </c>
    </row>
    <row r="150" spans="2:51" s="232" customFormat="1" ht="12.75">
      <c r="B150" s="233"/>
      <c r="D150" s="210" t="s">
        <v>176</v>
      </c>
      <c r="E150" s="234"/>
      <c r="F150" s="235" t="s">
        <v>272</v>
      </c>
      <c r="H150" s="234"/>
      <c r="I150" s="236"/>
      <c r="J150" s="236"/>
      <c r="M150" s="233"/>
      <c r="N150" s="237"/>
      <c r="O150" s="238"/>
      <c r="P150" s="238"/>
      <c r="Q150" s="238"/>
      <c r="R150" s="238"/>
      <c r="S150" s="238"/>
      <c r="T150" s="238"/>
      <c r="U150" s="238"/>
      <c r="V150" s="238"/>
      <c r="W150" s="238"/>
      <c r="X150" s="239"/>
      <c r="AT150" s="234" t="s">
        <v>176</v>
      </c>
      <c r="AU150" s="234" t="s">
        <v>83</v>
      </c>
      <c r="AV150" s="232" t="s">
        <v>81</v>
      </c>
      <c r="AW150" s="232" t="s">
        <v>6</v>
      </c>
      <c r="AX150" s="232" t="s">
        <v>73</v>
      </c>
      <c r="AY150" s="234" t="s">
        <v>167</v>
      </c>
    </row>
    <row r="151" spans="2:51" s="208" customFormat="1" ht="12.75">
      <c r="B151" s="209"/>
      <c r="D151" s="210" t="s">
        <v>176</v>
      </c>
      <c r="E151" s="211"/>
      <c r="F151" s="212" t="s">
        <v>273</v>
      </c>
      <c r="H151" s="213">
        <v>365</v>
      </c>
      <c r="I151" s="214"/>
      <c r="J151" s="214"/>
      <c r="M151" s="209"/>
      <c r="N151" s="215"/>
      <c r="O151" s="216"/>
      <c r="P151" s="216"/>
      <c r="Q151" s="216"/>
      <c r="R151" s="216"/>
      <c r="S151" s="216"/>
      <c r="T151" s="216"/>
      <c r="U151" s="216"/>
      <c r="V151" s="216"/>
      <c r="W151" s="216"/>
      <c r="X151" s="217"/>
      <c r="AT151" s="211" t="s">
        <v>176</v>
      </c>
      <c r="AU151" s="211" t="s">
        <v>83</v>
      </c>
      <c r="AV151" s="208" t="s">
        <v>83</v>
      </c>
      <c r="AW151" s="208" t="s">
        <v>6</v>
      </c>
      <c r="AX151" s="208" t="s">
        <v>73</v>
      </c>
      <c r="AY151" s="211" t="s">
        <v>167</v>
      </c>
    </row>
    <row r="152" spans="2:51" s="208" customFormat="1" ht="12.75">
      <c r="B152" s="209"/>
      <c r="D152" s="210" t="s">
        <v>176</v>
      </c>
      <c r="E152" s="211"/>
      <c r="F152" s="212" t="s">
        <v>274</v>
      </c>
      <c r="H152" s="213">
        <v>335</v>
      </c>
      <c r="I152" s="214"/>
      <c r="J152" s="214"/>
      <c r="M152" s="209"/>
      <c r="N152" s="215"/>
      <c r="O152" s="216"/>
      <c r="P152" s="216"/>
      <c r="Q152" s="216"/>
      <c r="R152" s="216"/>
      <c r="S152" s="216"/>
      <c r="T152" s="216"/>
      <c r="U152" s="216"/>
      <c r="V152" s="216"/>
      <c r="W152" s="216"/>
      <c r="X152" s="217"/>
      <c r="AT152" s="211" t="s">
        <v>176</v>
      </c>
      <c r="AU152" s="211" t="s">
        <v>83</v>
      </c>
      <c r="AV152" s="208" t="s">
        <v>83</v>
      </c>
      <c r="AW152" s="208" t="s">
        <v>6</v>
      </c>
      <c r="AX152" s="208" t="s">
        <v>73</v>
      </c>
      <c r="AY152" s="211" t="s">
        <v>167</v>
      </c>
    </row>
    <row r="153" spans="2:51" s="208" customFormat="1" ht="12.75">
      <c r="B153" s="209"/>
      <c r="D153" s="210" t="s">
        <v>176</v>
      </c>
      <c r="E153" s="211"/>
      <c r="F153" s="212" t="s">
        <v>275</v>
      </c>
      <c r="H153" s="213">
        <v>35</v>
      </c>
      <c r="I153" s="214"/>
      <c r="J153" s="214"/>
      <c r="M153" s="209"/>
      <c r="N153" s="215"/>
      <c r="O153" s="216"/>
      <c r="P153" s="216"/>
      <c r="Q153" s="216"/>
      <c r="R153" s="216"/>
      <c r="S153" s="216"/>
      <c r="T153" s="216"/>
      <c r="U153" s="216"/>
      <c r="V153" s="216"/>
      <c r="W153" s="216"/>
      <c r="X153" s="217"/>
      <c r="AT153" s="211" t="s">
        <v>176</v>
      </c>
      <c r="AU153" s="211" t="s">
        <v>83</v>
      </c>
      <c r="AV153" s="208" t="s">
        <v>83</v>
      </c>
      <c r="AW153" s="208" t="s">
        <v>6</v>
      </c>
      <c r="AX153" s="208" t="s">
        <v>73</v>
      </c>
      <c r="AY153" s="211" t="s">
        <v>167</v>
      </c>
    </row>
    <row r="154" spans="2:51" s="208" customFormat="1" ht="12.75">
      <c r="B154" s="209"/>
      <c r="D154" s="210" t="s">
        <v>176</v>
      </c>
      <c r="E154" s="211"/>
      <c r="F154" s="212"/>
      <c r="H154" s="213">
        <v>0</v>
      </c>
      <c r="I154" s="214"/>
      <c r="J154" s="214"/>
      <c r="M154" s="209"/>
      <c r="N154" s="215"/>
      <c r="O154" s="216"/>
      <c r="P154" s="216"/>
      <c r="Q154" s="216"/>
      <c r="R154" s="216"/>
      <c r="S154" s="216"/>
      <c r="T154" s="216"/>
      <c r="U154" s="216"/>
      <c r="V154" s="216"/>
      <c r="W154" s="216"/>
      <c r="X154" s="217"/>
      <c r="AT154" s="211" t="s">
        <v>176</v>
      </c>
      <c r="AU154" s="211" t="s">
        <v>83</v>
      </c>
      <c r="AV154" s="208" t="s">
        <v>83</v>
      </c>
      <c r="AW154" s="208" t="s">
        <v>6</v>
      </c>
      <c r="AX154" s="208" t="s">
        <v>73</v>
      </c>
      <c r="AY154" s="211" t="s">
        <v>167</v>
      </c>
    </row>
    <row r="155" spans="2:51" s="218" customFormat="1" ht="12.75">
      <c r="B155" s="219"/>
      <c r="D155" s="220" t="s">
        <v>176</v>
      </c>
      <c r="E155" s="221" t="s">
        <v>122</v>
      </c>
      <c r="F155" s="222" t="s">
        <v>178</v>
      </c>
      <c r="H155" s="223">
        <v>735</v>
      </c>
      <c r="I155" s="224"/>
      <c r="J155" s="224"/>
      <c r="M155" s="219"/>
      <c r="N155" s="225"/>
      <c r="O155" s="226"/>
      <c r="P155" s="226"/>
      <c r="Q155" s="226"/>
      <c r="R155" s="226"/>
      <c r="S155" s="226"/>
      <c r="T155" s="226"/>
      <c r="U155" s="226"/>
      <c r="V155" s="226"/>
      <c r="W155" s="226"/>
      <c r="X155" s="227"/>
      <c r="AT155" s="228" t="s">
        <v>176</v>
      </c>
      <c r="AU155" s="228" t="s">
        <v>83</v>
      </c>
      <c r="AV155" s="218" t="s">
        <v>174</v>
      </c>
      <c r="AW155" s="218" t="s">
        <v>6</v>
      </c>
      <c r="AX155" s="218" t="s">
        <v>81</v>
      </c>
      <c r="AY155" s="228" t="s">
        <v>167</v>
      </c>
    </row>
    <row r="156" spans="2:65" s="31" customFormat="1" ht="22.5" customHeight="1">
      <c r="B156" s="195"/>
      <c r="C156" s="242" t="s">
        <v>276</v>
      </c>
      <c r="D156" s="242" t="s">
        <v>240</v>
      </c>
      <c r="E156" s="243" t="s">
        <v>277</v>
      </c>
      <c r="F156" s="244" t="s">
        <v>278</v>
      </c>
      <c r="G156" s="245" t="s">
        <v>279</v>
      </c>
      <c r="H156" s="246">
        <v>18.375</v>
      </c>
      <c r="I156" s="247"/>
      <c r="J156" s="248"/>
      <c r="K156" s="249">
        <f>ROUND(P156*H156,2)</f>
        <v>0</v>
      </c>
      <c r="L156" s="244" t="s">
        <v>173</v>
      </c>
      <c r="M156" s="250"/>
      <c r="N156" s="251"/>
      <c r="O156" s="204" t="s">
        <v>42</v>
      </c>
      <c r="P156" s="130">
        <f>I156+J156</f>
        <v>0</v>
      </c>
      <c r="Q156" s="130">
        <f>ROUND(I156*H156,2)</f>
        <v>0</v>
      </c>
      <c r="R156" s="130">
        <f>ROUND(J156*H156,2)</f>
        <v>0</v>
      </c>
      <c r="S156" s="33"/>
      <c r="T156" s="205">
        <f>S156*H156</f>
        <v>0</v>
      </c>
      <c r="U156" s="205">
        <v>0.001</v>
      </c>
      <c r="V156" s="205">
        <f>U156*H156</f>
        <v>0.018375</v>
      </c>
      <c r="W156" s="205">
        <v>0</v>
      </c>
      <c r="X156" s="206">
        <f>W156*H156</f>
        <v>0</v>
      </c>
      <c r="AR156" s="11" t="s">
        <v>210</v>
      </c>
      <c r="AT156" s="11" t="s">
        <v>240</v>
      </c>
      <c r="AU156" s="11" t="s">
        <v>83</v>
      </c>
      <c r="AY156" s="11" t="s">
        <v>167</v>
      </c>
      <c r="BE156" s="207">
        <f>IF(O156="základní",K156,0)</f>
        <v>0</v>
      </c>
      <c r="BF156" s="207">
        <f>IF(O156="snížená",K156,0)</f>
        <v>0</v>
      </c>
      <c r="BG156" s="207">
        <f>IF(O156="zákl. přenesená",K156,0)</f>
        <v>0</v>
      </c>
      <c r="BH156" s="207">
        <f>IF(O156="sníž. přenesená",K156,0)</f>
        <v>0</v>
      </c>
      <c r="BI156" s="207">
        <f>IF(O156="nulová",K156,0)</f>
        <v>0</v>
      </c>
      <c r="BJ156" s="11" t="s">
        <v>81</v>
      </c>
      <c r="BK156" s="207">
        <f>ROUND(P156*H156,2)</f>
        <v>0</v>
      </c>
      <c r="BL156" s="11" t="s">
        <v>174</v>
      </c>
      <c r="BM156" s="11" t="s">
        <v>280</v>
      </c>
    </row>
    <row r="157" spans="2:51" s="208" customFormat="1" ht="12.75">
      <c r="B157" s="209"/>
      <c r="D157" s="210" t="s">
        <v>176</v>
      </c>
      <c r="F157" s="212" t="s">
        <v>281</v>
      </c>
      <c r="H157" s="213">
        <v>18.375</v>
      </c>
      <c r="I157" s="214"/>
      <c r="J157" s="214"/>
      <c r="M157" s="209"/>
      <c r="N157" s="215"/>
      <c r="O157" s="216"/>
      <c r="P157" s="216"/>
      <c r="Q157" s="216"/>
      <c r="R157" s="216"/>
      <c r="S157" s="216"/>
      <c r="T157" s="216"/>
      <c r="U157" s="216"/>
      <c r="V157" s="216"/>
      <c r="W157" s="216"/>
      <c r="X157" s="217"/>
      <c r="AT157" s="211" t="s">
        <v>176</v>
      </c>
      <c r="AU157" s="211" t="s">
        <v>83</v>
      </c>
      <c r="AV157" s="208" t="s">
        <v>83</v>
      </c>
      <c r="AW157" s="208" t="s">
        <v>5</v>
      </c>
      <c r="AX157" s="208" t="s">
        <v>81</v>
      </c>
      <c r="AY157" s="211" t="s">
        <v>167</v>
      </c>
    </row>
    <row r="158" spans="2:63" s="179" customFormat="1" ht="29.25" customHeight="1">
      <c r="B158" s="180"/>
      <c r="D158" s="192" t="s">
        <v>72</v>
      </c>
      <c r="E158" s="193" t="s">
        <v>192</v>
      </c>
      <c r="F158" s="193" t="s">
        <v>282</v>
      </c>
      <c r="I158" s="183"/>
      <c r="J158" s="183"/>
      <c r="K158" s="194">
        <f>BK158</f>
        <v>0</v>
      </c>
      <c r="M158" s="180"/>
      <c r="N158" s="185"/>
      <c r="O158" s="186"/>
      <c r="P158" s="186"/>
      <c r="Q158" s="187">
        <f>SUM(Q159:Q183)</f>
        <v>0</v>
      </c>
      <c r="R158" s="187">
        <f>SUM(R159:R183)</f>
        <v>0</v>
      </c>
      <c r="S158" s="186"/>
      <c r="T158" s="188">
        <f>SUM(T159:T183)</f>
        <v>0</v>
      </c>
      <c r="U158" s="186"/>
      <c r="V158" s="188">
        <f>SUM(V159:V183)</f>
        <v>1796.23067</v>
      </c>
      <c r="W158" s="186"/>
      <c r="X158" s="189">
        <f>SUM(X159:X183)</f>
        <v>0</v>
      </c>
      <c r="AR158" s="181" t="s">
        <v>81</v>
      </c>
      <c r="AT158" s="190" t="s">
        <v>72</v>
      </c>
      <c r="AU158" s="190" t="s">
        <v>81</v>
      </c>
      <c r="AY158" s="181" t="s">
        <v>167</v>
      </c>
      <c r="BK158" s="191">
        <f>SUM(BK159:BK183)</f>
        <v>0</v>
      </c>
    </row>
    <row r="159" spans="2:65" s="31" customFormat="1" ht="22.5" customHeight="1">
      <c r="B159" s="195"/>
      <c r="C159" s="196" t="s">
        <v>10</v>
      </c>
      <c r="D159" s="196" t="s">
        <v>169</v>
      </c>
      <c r="E159" s="197" t="s">
        <v>283</v>
      </c>
      <c r="F159" s="198" t="s">
        <v>284</v>
      </c>
      <c r="G159" s="199" t="s">
        <v>172</v>
      </c>
      <c r="H159" s="200">
        <v>2342</v>
      </c>
      <c r="I159" s="201"/>
      <c r="J159" s="201"/>
      <c r="K159" s="202">
        <f>ROUND(P159*H159,2)</f>
        <v>0</v>
      </c>
      <c r="L159" s="198" t="s">
        <v>173</v>
      </c>
      <c r="M159" s="32"/>
      <c r="N159" s="203"/>
      <c r="O159" s="204" t="s">
        <v>42</v>
      </c>
      <c r="P159" s="130">
        <f>I159+J159</f>
        <v>0</v>
      </c>
      <c r="Q159" s="130">
        <f>ROUND(I159*H159,2)</f>
        <v>0</v>
      </c>
      <c r="R159" s="130">
        <f>ROUND(J159*H159,2)</f>
        <v>0</v>
      </c>
      <c r="S159" s="33"/>
      <c r="T159" s="205">
        <f>S159*H159</f>
        <v>0</v>
      </c>
      <c r="U159" s="205">
        <v>0.27994</v>
      </c>
      <c r="V159" s="205">
        <f>U159*H159</f>
        <v>655.6194800000001</v>
      </c>
      <c r="W159" s="205">
        <v>0</v>
      </c>
      <c r="X159" s="206">
        <f>W159*H159</f>
        <v>0</v>
      </c>
      <c r="AR159" s="11" t="s">
        <v>174</v>
      </c>
      <c r="AT159" s="11" t="s">
        <v>169</v>
      </c>
      <c r="AU159" s="11" t="s">
        <v>83</v>
      </c>
      <c r="AY159" s="11" t="s">
        <v>167</v>
      </c>
      <c r="BE159" s="207">
        <f>IF(O159="základní",K159,0)</f>
        <v>0</v>
      </c>
      <c r="BF159" s="207">
        <f>IF(O159="snížená",K159,0)</f>
        <v>0</v>
      </c>
      <c r="BG159" s="207">
        <f>IF(O159="zákl. přenesená",K159,0)</f>
        <v>0</v>
      </c>
      <c r="BH159" s="207">
        <f>IF(O159="sníž. přenesená",K159,0)</f>
        <v>0</v>
      </c>
      <c r="BI159" s="207">
        <f>IF(O159="nulová",K159,0)</f>
        <v>0</v>
      </c>
      <c r="BJ159" s="11" t="s">
        <v>81</v>
      </c>
      <c r="BK159" s="207">
        <f>ROUND(P159*H159,2)</f>
        <v>0</v>
      </c>
      <c r="BL159" s="11" t="s">
        <v>174</v>
      </c>
      <c r="BM159" s="11" t="s">
        <v>285</v>
      </c>
    </row>
    <row r="160" spans="2:51" s="208" customFormat="1" ht="12.75">
      <c r="B160" s="209"/>
      <c r="D160" s="220" t="s">
        <v>176</v>
      </c>
      <c r="E160" s="229"/>
      <c r="F160" s="230" t="s">
        <v>286</v>
      </c>
      <c r="H160" s="231">
        <v>2342</v>
      </c>
      <c r="I160" s="214"/>
      <c r="J160" s="214"/>
      <c r="M160" s="209"/>
      <c r="N160" s="215"/>
      <c r="O160" s="216"/>
      <c r="P160" s="216"/>
      <c r="Q160" s="216"/>
      <c r="R160" s="216"/>
      <c r="S160" s="216"/>
      <c r="T160" s="216"/>
      <c r="U160" s="216"/>
      <c r="V160" s="216"/>
      <c r="W160" s="216"/>
      <c r="X160" s="217"/>
      <c r="AT160" s="211" t="s">
        <v>176</v>
      </c>
      <c r="AU160" s="211" t="s">
        <v>83</v>
      </c>
      <c r="AV160" s="208" t="s">
        <v>83</v>
      </c>
      <c r="AW160" s="208" t="s">
        <v>6</v>
      </c>
      <c r="AX160" s="208" t="s">
        <v>81</v>
      </c>
      <c r="AY160" s="211" t="s">
        <v>167</v>
      </c>
    </row>
    <row r="161" spans="2:65" s="31" customFormat="1" ht="22.5" customHeight="1">
      <c r="B161" s="195"/>
      <c r="C161" s="196" t="s">
        <v>287</v>
      </c>
      <c r="D161" s="196" t="s">
        <v>169</v>
      </c>
      <c r="E161" s="197" t="s">
        <v>288</v>
      </c>
      <c r="F161" s="198" t="s">
        <v>289</v>
      </c>
      <c r="G161" s="199" t="s">
        <v>172</v>
      </c>
      <c r="H161" s="200">
        <v>1283.5</v>
      </c>
      <c r="I161" s="201"/>
      <c r="J161" s="201"/>
      <c r="K161" s="202">
        <f>ROUND(P161*H161,2)</f>
        <v>0</v>
      </c>
      <c r="L161" s="198" t="s">
        <v>173</v>
      </c>
      <c r="M161" s="32"/>
      <c r="N161" s="203"/>
      <c r="O161" s="204" t="s">
        <v>42</v>
      </c>
      <c r="P161" s="130">
        <f>I161+J161</f>
        <v>0</v>
      </c>
      <c r="Q161" s="130">
        <f>ROUND(I161*H161,2)</f>
        <v>0</v>
      </c>
      <c r="R161" s="130">
        <f>ROUND(J161*H161,2)</f>
        <v>0</v>
      </c>
      <c r="S161" s="33"/>
      <c r="T161" s="205">
        <f>S161*H161</f>
        <v>0</v>
      </c>
      <c r="U161" s="205">
        <v>0.4726</v>
      </c>
      <c r="V161" s="205">
        <f>U161*H161</f>
        <v>606.5821000000001</v>
      </c>
      <c r="W161" s="205">
        <v>0</v>
      </c>
      <c r="X161" s="206">
        <f>W161*H161</f>
        <v>0</v>
      </c>
      <c r="AR161" s="11" t="s">
        <v>174</v>
      </c>
      <c r="AT161" s="11" t="s">
        <v>169</v>
      </c>
      <c r="AU161" s="11" t="s">
        <v>83</v>
      </c>
      <c r="AY161" s="11" t="s">
        <v>167</v>
      </c>
      <c r="BE161" s="207">
        <f>IF(O161="základní",K161,0)</f>
        <v>0</v>
      </c>
      <c r="BF161" s="207">
        <f>IF(O161="snížená",K161,0)</f>
        <v>0</v>
      </c>
      <c r="BG161" s="207">
        <f>IF(O161="zákl. přenesená",K161,0)</f>
        <v>0</v>
      </c>
      <c r="BH161" s="207">
        <f>IF(O161="sníž. přenesená",K161,0)</f>
        <v>0</v>
      </c>
      <c r="BI161" s="207">
        <f>IF(O161="nulová",K161,0)</f>
        <v>0</v>
      </c>
      <c r="BJ161" s="11" t="s">
        <v>81</v>
      </c>
      <c r="BK161" s="207">
        <f>ROUND(P161*H161,2)</f>
        <v>0</v>
      </c>
      <c r="BL161" s="11" t="s">
        <v>174</v>
      </c>
      <c r="BM161" s="11" t="s">
        <v>290</v>
      </c>
    </row>
    <row r="162" spans="2:51" s="208" customFormat="1" ht="12.75">
      <c r="B162" s="209"/>
      <c r="D162" s="210" t="s">
        <v>176</v>
      </c>
      <c r="E162" s="211"/>
      <c r="F162" s="212" t="s">
        <v>291</v>
      </c>
      <c r="H162" s="213">
        <v>75</v>
      </c>
      <c r="I162" s="214"/>
      <c r="J162" s="214"/>
      <c r="M162" s="209"/>
      <c r="N162" s="215"/>
      <c r="O162" s="216"/>
      <c r="P162" s="216"/>
      <c r="Q162" s="216"/>
      <c r="R162" s="216"/>
      <c r="S162" s="216"/>
      <c r="T162" s="216"/>
      <c r="U162" s="216"/>
      <c r="V162" s="216"/>
      <c r="W162" s="216"/>
      <c r="X162" s="217"/>
      <c r="AT162" s="211" t="s">
        <v>176</v>
      </c>
      <c r="AU162" s="211" t="s">
        <v>83</v>
      </c>
      <c r="AV162" s="208" t="s">
        <v>83</v>
      </c>
      <c r="AW162" s="208" t="s">
        <v>6</v>
      </c>
      <c r="AX162" s="208" t="s">
        <v>73</v>
      </c>
      <c r="AY162" s="211" t="s">
        <v>167</v>
      </c>
    </row>
    <row r="163" spans="2:51" s="232" customFormat="1" ht="12.75">
      <c r="B163" s="233"/>
      <c r="D163" s="210" t="s">
        <v>176</v>
      </c>
      <c r="E163" s="234"/>
      <c r="F163" s="235" t="s">
        <v>292</v>
      </c>
      <c r="H163" s="234"/>
      <c r="I163" s="236"/>
      <c r="J163" s="236"/>
      <c r="M163" s="233"/>
      <c r="N163" s="237"/>
      <c r="O163" s="238"/>
      <c r="P163" s="238"/>
      <c r="Q163" s="238"/>
      <c r="R163" s="238"/>
      <c r="S163" s="238"/>
      <c r="T163" s="238"/>
      <c r="U163" s="238"/>
      <c r="V163" s="238"/>
      <c r="W163" s="238"/>
      <c r="X163" s="239"/>
      <c r="AT163" s="234" t="s">
        <v>176</v>
      </c>
      <c r="AU163" s="234" t="s">
        <v>83</v>
      </c>
      <c r="AV163" s="232" t="s">
        <v>81</v>
      </c>
      <c r="AW163" s="232" t="s">
        <v>6</v>
      </c>
      <c r="AX163" s="232" t="s">
        <v>73</v>
      </c>
      <c r="AY163" s="234" t="s">
        <v>167</v>
      </c>
    </row>
    <row r="164" spans="2:51" s="208" customFormat="1" ht="12.75">
      <c r="B164" s="209"/>
      <c r="D164" s="210" t="s">
        <v>176</v>
      </c>
      <c r="E164" s="211"/>
      <c r="F164" s="212" t="s">
        <v>293</v>
      </c>
      <c r="H164" s="213">
        <v>1208.5</v>
      </c>
      <c r="I164" s="214"/>
      <c r="J164" s="214"/>
      <c r="M164" s="209"/>
      <c r="N164" s="215"/>
      <c r="O164" s="216"/>
      <c r="P164" s="216"/>
      <c r="Q164" s="216"/>
      <c r="R164" s="216"/>
      <c r="S164" s="216"/>
      <c r="T164" s="216"/>
      <c r="U164" s="216"/>
      <c r="V164" s="216"/>
      <c r="W164" s="216"/>
      <c r="X164" s="217"/>
      <c r="AT164" s="211" t="s">
        <v>176</v>
      </c>
      <c r="AU164" s="211" t="s">
        <v>83</v>
      </c>
      <c r="AV164" s="208" t="s">
        <v>83</v>
      </c>
      <c r="AW164" s="208" t="s">
        <v>6</v>
      </c>
      <c r="AX164" s="208" t="s">
        <v>73</v>
      </c>
      <c r="AY164" s="211" t="s">
        <v>167</v>
      </c>
    </row>
    <row r="165" spans="2:51" s="208" customFormat="1" ht="12.75">
      <c r="B165" s="209"/>
      <c r="D165" s="210" t="s">
        <v>176</v>
      </c>
      <c r="E165" s="211"/>
      <c r="F165" s="212"/>
      <c r="H165" s="213">
        <v>0</v>
      </c>
      <c r="I165" s="214"/>
      <c r="J165" s="214"/>
      <c r="M165" s="209"/>
      <c r="N165" s="215"/>
      <c r="O165" s="216"/>
      <c r="P165" s="216"/>
      <c r="Q165" s="216"/>
      <c r="R165" s="216"/>
      <c r="S165" s="216"/>
      <c r="T165" s="216"/>
      <c r="U165" s="216"/>
      <c r="V165" s="216"/>
      <c r="W165" s="216"/>
      <c r="X165" s="217"/>
      <c r="AT165" s="211" t="s">
        <v>176</v>
      </c>
      <c r="AU165" s="211" t="s">
        <v>83</v>
      </c>
      <c r="AV165" s="208" t="s">
        <v>83</v>
      </c>
      <c r="AW165" s="208" t="s">
        <v>6</v>
      </c>
      <c r="AX165" s="208" t="s">
        <v>73</v>
      </c>
      <c r="AY165" s="211" t="s">
        <v>167</v>
      </c>
    </row>
    <row r="166" spans="2:51" s="218" customFormat="1" ht="12.75">
      <c r="B166" s="219"/>
      <c r="D166" s="220" t="s">
        <v>176</v>
      </c>
      <c r="E166" s="221"/>
      <c r="F166" s="222" t="s">
        <v>178</v>
      </c>
      <c r="H166" s="223">
        <v>1283.5</v>
      </c>
      <c r="I166" s="224"/>
      <c r="J166" s="224"/>
      <c r="M166" s="219"/>
      <c r="N166" s="225"/>
      <c r="O166" s="226"/>
      <c r="P166" s="226"/>
      <c r="Q166" s="226"/>
      <c r="R166" s="226"/>
      <c r="S166" s="226"/>
      <c r="T166" s="226"/>
      <c r="U166" s="226"/>
      <c r="V166" s="226"/>
      <c r="W166" s="226"/>
      <c r="X166" s="227"/>
      <c r="AT166" s="228" t="s">
        <v>176</v>
      </c>
      <c r="AU166" s="228" t="s">
        <v>83</v>
      </c>
      <c r="AV166" s="218" t="s">
        <v>174</v>
      </c>
      <c r="AW166" s="218" t="s">
        <v>6</v>
      </c>
      <c r="AX166" s="218" t="s">
        <v>81</v>
      </c>
      <c r="AY166" s="228" t="s">
        <v>167</v>
      </c>
    </row>
    <row r="167" spans="2:65" s="31" customFormat="1" ht="31.5" customHeight="1">
      <c r="B167" s="195"/>
      <c r="C167" s="196" t="s">
        <v>294</v>
      </c>
      <c r="D167" s="196" t="s">
        <v>169</v>
      </c>
      <c r="E167" s="197" t="s">
        <v>295</v>
      </c>
      <c r="F167" s="198" t="s">
        <v>296</v>
      </c>
      <c r="G167" s="199" t="s">
        <v>172</v>
      </c>
      <c r="H167" s="200">
        <v>30</v>
      </c>
      <c r="I167" s="201"/>
      <c r="J167" s="201"/>
      <c r="K167" s="202">
        <f>ROUND(P167*H167,2)</f>
        <v>0</v>
      </c>
      <c r="L167" s="198" t="s">
        <v>173</v>
      </c>
      <c r="M167" s="32"/>
      <c r="N167" s="203"/>
      <c r="O167" s="204" t="s">
        <v>42</v>
      </c>
      <c r="P167" s="130">
        <f>I167+J167</f>
        <v>0</v>
      </c>
      <c r="Q167" s="130">
        <f>ROUND(I167*H167,2)</f>
        <v>0</v>
      </c>
      <c r="R167" s="130">
        <f>ROUND(J167*H167,2)</f>
        <v>0</v>
      </c>
      <c r="S167" s="33"/>
      <c r="T167" s="205">
        <f>S167*H167</f>
        <v>0</v>
      </c>
      <c r="U167" s="205">
        <v>0.12966</v>
      </c>
      <c r="V167" s="205">
        <f>U167*H167</f>
        <v>3.8898</v>
      </c>
      <c r="W167" s="205">
        <v>0</v>
      </c>
      <c r="X167" s="206">
        <f>W167*H167</f>
        <v>0</v>
      </c>
      <c r="AR167" s="11" t="s">
        <v>174</v>
      </c>
      <c r="AT167" s="11" t="s">
        <v>169</v>
      </c>
      <c r="AU167" s="11" t="s">
        <v>83</v>
      </c>
      <c r="AY167" s="11" t="s">
        <v>167</v>
      </c>
      <c r="BE167" s="207">
        <f>IF(O167="základní",K167,0)</f>
        <v>0</v>
      </c>
      <c r="BF167" s="207">
        <f>IF(O167="snížená",K167,0)</f>
        <v>0</v>
      </c>
      <c r="BG167" s="207">
        <f>IF(O167="zákl. přenesená",K167,0)</f>
        <v>0</v>
      </c>
      <c r="BH167" s="207">
        <f>IF(O167="sníž. přenesená",K167,0)</f>
        <v>0</v>
      </c>
      <c r="BI167" s="207">
        <f>IF(O167="nulová",K167,0)</f>
        <v>0</v>
      </c>
      <c r="BJ167" s="11" t="s">
        <v>81</v>
      </c>
      <c r="BK167" s="207">
        <f>ROUND(P167*H167,2)</f>
        <v>0</v>
      </c>
      <c r="BL167" s="11" t="s">
        <v>174</v>
      </c>
      <c r="BM167" s="11" t="s">
        <v>297</v>
      </c>
    </row>
    <row r="168" spans="2:51" s="208" customFormat="1" ht="12.75">
      <c r="B168" s="209"/>
      <c r="D168" s="220" t="s">
        <v>176</v>
      </c>
      <c r="E168" s="229"/>
      <c r="F168" s="230" t="s">
        <v>191</v>
      </c>
      <c r="H168" s="231">
        <v>30</v>
      </c>
      <c r="I168" s="214"/>
      <c r="J168" s="214"/>
      <c r="M168" s="209"/>
      <c r="N168" s="215"/>
      <c r="O168" s="216"/>
      <c r="P168" s="216"/>
      <c r="Q168" s="216"/>
      <c r="R168" s="216"/>
      <c r="S168" s="216"/>
      <c r="T168" s="216"/>
      <c r="U168" s="216"/>
      <c r="V168" s="216"/>
      <c r="W168" s="216"/>
      <c r="X168" s="217"/>
      <c r="AT168" s="211" t="s">
        <v>176</v>
      </c>
      <c r="AU168" s="211" t="s">
        <v>83</v>
      </c>
      <c r="AV168" s="208" t="s">
        <v>83</v>
      </c>
      <c r="AW168" s="208" t="s">
        <v>6</v>
      </c>
      <c r="AX168" s="208" t="s">
        <v>81</v>
      </c>
      <c r="AY168" s="211" t="s">
        <v>167</v>
      </c>
    </row>
    <row r="169" spans="2:65" s="31" customFormat="1" ht="57" customHeight="1">
      <c r="B169" s="195"/>
      <c r="C169" s="196" t="s">
        <v>298</v>
      </c>
      <c r="D169" s="196" t="s">
        <v>169</v>
      </c>
      <c r="E169" s="197" t="s">
        <v>299</v>
      </c>
      <c r="F169" s="198" t="s">
        <v>300</v>
      </c>
      <c r="G169" s="199" t="s">
        <v>172</v>
      </c>
      <c r="H169" s="200">
        <v>2342</v>
      </c>
      <c r="I169" s="201"/>
      <c r="J169" s="201"/>
      <c r="K169" s="202">
        <f>ROUND(P169*H169,2)</f>
        <v>0</v>
      </c>
      <c r="L169" s="198" t="s">
        <v>173</v>
      </c>
      <c r="M169" s="32"/>
      <c r="N169" s="203"/>
      <c r="O169" s="204" t="s">
        <v>42</v>
      </c>
      <c r="P169" s="130">
        <f>I169+J169</f>
        <v>0</v>
      </c>
      <c r="Q169" s="130">
        <f>ROUND(I169*H169,2)</f>
        <v>0</v>
      </c>
      <c r="R169" s="130">
        <f>ROUND(J169*H169,2)</f>
        <v>0</v>
      </c>
      <c r="S169" s="33"/>
      <c r="T169" s="205">
        <f>S169*H169</f>
        <v>0</v>
      </c>
      <c r="U169" s="205">
        <v>0.08425</v>
      </c>
      <c r="V169" s="205">
        <f>U169*H169</f>
        <v>197.3135</v>
      </c>
      <c r="W169" s="205">
        <v>0</v>
      </c>
      <c r="X169" s="206">
        <f>W169*H169</f>
        <v>0</v>
      </c>
      <c r="AR169" s="11" t="s">
        <v>174</v>
      </c>
      <c r="AT169" s="11" t="s">
        <v>169</v>
      </c>
      <c r="AU169" s="11" t="s">
        <v>83</v>
      </c>
      <c r="AY169" s="11" t="s">
        <v>167</v>
      </c>
      <c r="BE169" s="207">
        <f>IF(O169="základní",K169,0)</f>
        <v>0</v>
      </c>
      <c r="BF169" s="207">
        <f>IF(O169="snížená",K169,0)</f>
        <v>0</v>
      </c>
      <c r="BG169" s="207">
        <f>IF(O169="zákl. přenesená",K169,0)</f>
        <v>0</v>
      </c>
      <c r="BH169" s="207">
        <f>IF(O169="sníž. přenesená",K169,0)</f>
        <v>0</v>
      </c>
      <c r="BI169" s="207">
        <f>IF(O169="nulová",K169,0)</f>
        <v>0</v>
      </c>
      <c r="BJ169" s="11" t="s">
        <v>81</v>
      </c>
      <c r="BK169" s="207">
        <f>ROUND(P169*H169,2)</f>
        <v>0</v>
      </c>
      <c r="BL169" s="11" t="s">
        <v>174</v>
      </c>
      <c r="BM169" s="11" t="s">
        <v>301</v>
      </c>
    </row>
    <row r="170" spans="2:51" s="232" customFormat="1" ht="12.75">
      <c r="B170" s="233"/>
      <c r="D170" s="210" t="s">
        <v>176</v>
      </c>
      <c r="E170" s="234"/>
      <c r="F170" s="235" t="s">
        <v>302</v>
      </c>
      <c r="H170" s="234"/>
      <c r="I170" s="236"/>
      <c r="J170" s="236"/>
      <c r="M170" s="233"/>
      <c r="N170" s="237"/>
      <c r="O170" s="238"/>
      <c r="P170" s="238"/>
      <c r="Q170" s="238"/>
      <c r="R170" s="238"/>
      <c r="S170" s="238"/>
      <c r="T170" s="238"/>
      <c r="U170" s="238"/>
      <c r="V170" s="238"/>
      <c r="W170" s="238"/>
      <c r="X170" s="239"/>
      <c r="AT170" s="234" t="s">
        <v>176</v>
      </c>
      <c r="AU170" s="234" t="s">
        <v>83</v>
      </c>
      <c r="AV170" s="232" t="s">
        <v>81</v>
      </c>
      <c r="AW170" s="232" t="s">
        <v>6</v>
      </c>
      <c r="AX170" s="232" t="s">
        <v>73</v>
      </c>
      <c r="AY170" s="234" t="s">
        <v>167</v>
      </c>
    </row>
    <row r="171" spans="2:51" s="208" customFormat="1" ht="12.75">
      <c r="B171" s="209"/>
      <c r="D171" s="210" t="s">
        <v>176</v>
      </c>
      <c r="E171" s="211" t="s">
        <v>112</v>
      </c>
      <c r="F171" s="212" t="s">
        <v>95</v>
      </c>
      <c r="H171" s="213">
        <v>2260</v>
      </c>
      <c r="I171" s="214"/>
      <c r="J171" s="214"/>
      <c r="M171" s="209"/>
      <c r="N171" s="215"/>
      <c r="O171" s="216"/>
      <c r="P171" s="216"/>
      <c r="Q171" s="216"/>
      <c r="R171" s="216"/>
      <c r="S171" s="216"/>
      <c r="T171" s="216"/>
      <c r="U171" s="216"/>
      <c r="V171" s="216"/>
      <c r="W171" s="216"/>
      <c r="X171" s="217"/>
      <c r="AT171" s="211" t="s">
        <v>176</v>
      </c>
      <c r="AU171" s="211" t="s">
        <v>83</v>
      </c>
      <c r="AV171" s="208" t="s">
        <v>83</v>
      </c>
      <c r="AW171" s="208" t="s">
        <v>6</v>
      </c>
      <c r="AX171" s="208" t="s">
        <v>73</v>
      </c>
      <c r="AY171" s="211" t="s">
        <v>167</v>
      </c>
    </row>
    <row r="172" spans="2:51" s="208" customFormat="1" ht="12.75">
      <c r="B172" s="209"/>
      <c r="D172" s="210" t="s">
        <v>176</v>
      </c>
      <c r="E172" s="211" t="s">
        <v>113</v>
      </c>
      <c r="F172" s="212" t="s">
        <v>303</v>
      </c>
      <c r="H172" s="213">
        <v>82</v>
      </c>
      <c r="I172" s="214"/>
      <c r="J172" s="214"/>
      <c r="M172" s="209"/>
      <c r="N172" s="215"/>
      <c r="O172" s="216"/>
      <c r="P172" s="216"/>
      <c r="Q172" s="216"/>
      <c r="R172" s="216"/>
      <c r="S172" s="216"/>
      <c r="T172" s="216"/>
      <c r="U172" s="216"/>
      <c r="V172" s="216"/>
      <c r="W172" s="216"/>
      <c r="X172" s="217"/>
      <c r="AT172" s="211" t="s">
        <v>176</v>
      </c>
      <c r="AU172" s="211" t="s">
        <v>83</v>
      </c>
      <c r="AV172" s="208" t="s">
        <v>83</v>
      </c>
      <c r="AW172" s="208" t="s">
        <v>6</v>
      </c>
      <c r="AX172" s="208" t="s">
        <v>73</v>
      </c>
      <c r="AY172" s="211" t="s">
        <v>167</v>
      </c>
    </row>
    <row r="173" spans="2:51" s="208" customFormat="1" ht="12.75">
      <c r="B173" s="209"/>
      <c r="D173" s="210" t="s">
        <v>176</v>
      </c>
      <c r="E173" s="211"/>
      <c r="F173" s="212"/>
      <c r="H173" s="213">
        <v>0</v>
      </c>
      <c r="I173" s="214"/>
      <c r="J173" s="214"/>
      <c r="M173" s="209"/>
      <c r="N173" s="215"/>
      <c r="O173" s="216"/>
      <c r="P173" s="216"/>
      <c r="Q173" s="216"/>
      <c r="R173" s="216"/>
      <c r="S173" s="216"/>
      <c r="T173" s="216"/>
      <c r="U173" s="216"/>
      <c r="V173" s="216"/>
      <c r="W173" s="216"/>
      <c r="X173" s="217"/>
      <c r="AT173" s="211" t="s">
        <v>176</v>
      </c>
      <c r="AU173" s="211" t="s">
        <v>83</v>
      </c>
      <c r="AV173" s="208" t="s">
        <v>83</v>
      </c>
      <c r="AW173" s="208" t="s">
        <v>6</v>
      </c>
      <c r="AX173" s="208" t="s">
        <v>73</v>
      </c>
      <c r="AY173" s="211" t="s">
        <v>167</v>
      </c>
    </row>
    <row r="174" spans="2:51" s="218" customFormat="1" ht="12.75">
      <c r="B174" s="219"/>
      <c r="D174" s="220" t="s">
        <v>176</v>
      </c>
      <c r="E174" s="221" t="s">
        <v>115</v>
      </c>
      <c r="F174" s="222" t="s">
        <v>178</v>
      </c>
      <c r="H174" s="223">
        <v>2342</v>
      </c>
      <c r="I174" s="224"/>
      <c r="J174" s="224"/>
      <c r="M174" s="219"/>
      <c r="N174" s="225"/>
      <c r="O174" s="226"/>
      <c r="P174" s="226"/>
      <c r="Q174" s="226"/>
      <c r="R174" s="226"/>
      <c r="S174" s="226"/>
      <c r="T174" s="226"/>
      <c r="U174" s="226"/>
      <c r="V174" s="226"/>
      <c r="W174" s="226"/>
      <c r="X174" s="227"/>
      <c r="AT174" s="228" t="s">
        <v>176</v>
      </c>
      <c r="AU174" s="228" t="s">
        <v>83</v>
      </c>
      <c r="AV174" s="218" t="s">
        <v>174</v>
      </c>
      <c r="AW174" s="218" t="s">
        <v>6</v>
      </c>
      <c r="AX174" s="218" t="s">
        <v>81</v>
      </c>
      <c r="AY174" s="228" t="s">
        <v>167</v>
      </c>
    </row>
    <row r="175" spans="2:65" s="31" customFormat="1" ht="44.25" customHeight="1">
      <c r="B175" s="195"/>
      <c r="C175" s="242" t="s">
        <v>304</v>
      </c>
      <c r="D175" s="242" t="s">
        <v>240</v>
      </c>
      <c r="E175" s="243" t="s">
        <v>305</v>
      </c>
      <c r="F175" s="244" t="s">
        <v>306</v>
      </c>
      <c r="G175" s="245" t="s">
        <v>172</v>
      </c>
      <c r="H175" s="246">
        <v>83.64</v>
      </c>
      <c r="I175" s="247"/>
      <c r="J175" s="248"/>
      <c r="K175" s="249">
        <f>ROUND(P175*H175,2)</f>
        <v>0</v>
      </c>
      <c r="L175" s="244" t="s">
        <v>173</v>
      </c>
      <c r="M175" s="250"/>
      <c r="N175" s="251"/>
      <c r="O175" s="204" t="s">
        <v>42</v>
      </c>
      <c r="P175" s="130">
        <f>I175+J175</f>
        <v>0</v>
      </c>
      <c r="Q175" s="130">
        <f>ROUND(I175*H175,2)</f>
        <v>0</v>
      </c>
      <c r="R175" s="130">
        <f>ROUND(J175*H175,2)</f>
        <v>0</v>
      </c>
      <c r="S175" s="33"/>
      <c r="T175" s="205">
        <f>S175*H175</f>
        <v>0</v>
      </c>
      <c r="U175" s="205">
        <v>0.131</v>
      </c>
      <c r="V175" s="205">
        <f>U175*H175</f>
        <v>10.95684</v>
      </c>
      <c r="W175" s="205">
        <v>0</v>
      </c>
      <c r="X175" s="206">
        <f>W175*H175</f>
        <v>0</v>
      </c>
      <c r="AR175" s="11" t="s">
        <v>210</v>
      </c>
      <c r="AT175" s="11" t="s">
        <v>240</v>
      </c>
      <c r="AU175" s="11" t="s">
        <v>83</v>
      </c>
      <c r="AY175" s="11" t="s">
        <v>167</v>
      </c>
      <c r="BE175" s="207">
        <f>IF(O175="základní",K175,0)</f>
        <v>0</v>
      </c>
      <c r="BF175" s="207">
        <f>IF(O175="snížená",K175,0)</f>
        <v>0</v>
      </c>
      <c r="BG175" s="207">
        <f>IF(O175="zákl. přenesená",K175,0)</f>
        <v>0</v>
      </c>
      <c r="BH175" s="207">
        <f>IF(O175="sníž. přenesená",K175,0)</f>
        <v>0</v>
      </c>
      <c r="BI175" s="207">
        <f>IF(O175="nulová",K175,0)</f>
        <v>0</v>
      </c>
      <c r="BJ175" s="11" t="s">
        <v>81</v>
      </c>
      <c r="BK175" s="207">
        <f>ROUND(P175*H175,2)</f>
        <v>0</v>
      </c>
      <c r="BL175" s="11" t="s">
        <v>174</v>
      </c>
      <c r="BM175" s="11" t="s">
        <v>307</v>
      </c>
    </row>
    <row r="176" spans="2:51" s="208" customFormat="1" ht="12.75">
      <c r="B176" s="209"/>
      <c r="D176" s="220" t="s">
        <v>176</v>
      </c>
      <c r="E176" s="229"/>
      <c r="F176" s="230" t="s">
        <v>308</v>
      </c>
      <c r="H176" s="231">
        <v>83.64</v>
      </c>
      <c r="I176" s="214"/>
      <c r="J176" s="214"/>
      <c r="M176" s="209"/>
      <c r="N176" s="215"/>
      <c r="O176" s="216"/>
      <c r="P176" s="216"/>
      <c r="Q176" s="216"/>
      <c r="R176" s="216"/>
      <c r="S176" s="216"/>
      <c r="T176" s="216"/>
      <c r="U176" s="216"/>
      <c r="V176" s="216"/>
      <c r="W176" s="216"/>
      <c r="X176" s="217"/>
      <c r="AT176" s="211" t="s">
        <v>176</v>
      </c>
      <c r="AU176" s="211" t="s">
        <v>83</v>
      </c>
      <c r="AV176" s="208" t="s">
        <v>83</v>
      </c>
      <c r="AW176" s="208" t="s">
        <v>6</v>
      </c>
      <c r="AX176" s="208" t="s">
        <v>81</v>
      </c>
      <c r="AY176" s="211" t="s">
        <v>167</v>
      </c>
    </row>
    <row r="177" spans="2:65" s="31" customFormat="1" ht="44.25" customHeight="1">
      <c r="B177" s="195"/>
      <c r="C177" s="242" t="s">
        <v>309</v>
      </c>
      <c r="D177" s="242" t="s">
        <v>240</v>
      </c>
      <c r="E177" s="243" t="s">
        <v>310</v>
      </c>
      <c r="F177" s="244" t="s">
        <v>311</v>
      </c>
      <c r="G177" s="245" t="s">
        <v>172</v>
      </c>
      <c r="H177" s="246">
        <v>2305.2</v>
      </c>
      <c r="I177" s="247"/>
      <c r="J177" s="248"/>
      <c r="K177" s="249">
        <f>ROUND(P177*H177,2)</f>
        <v>0</v>
      </c>
      <c r="L177" s="244" t="s">
        <v>173</v>
      </c>
      <c r="M177" s="250"/>
      <c r="N177" s="251"/>
      <c r="O177" s="204" t="s">
        <v>42</v>
      </c>
      <c r="P177" s="130">
        <f>I177+J177</f>
        <v>0</v>
      </c>
      <c r="Q177" s="130">
        <f>ROUND(I177*H177,2)</f>
        <v>0</v>
      </c>
      <c r="R177" s="130">
        <f>ROUND(J177*H177,2)</f>
        <v>0</v>
      </c>
      <c r="S177" s="33"/>
      <c r="T177" s="205">
        <f>S177*H177</f>
        <v>0</v>
      </c>
      <c r="U177" s="205">
        <v>0.131</v>
      </c>
      <c r="V177" s="205">
        <f>U177*H177</f>
        <v>301.9812</v>
      </c>
      <c r="W177" s="205">
        <v>0</v>
      </c>
      <c r="X177" s="206">
        <f>W177*H177</f>
        <v>0</v>
      </c>
      <c r="AR177" s="11" t="s">
        <v>210</v>
      </c>
      <c r="AT177" s="11" t="s">
        <v>240</v>
      </c>
      <c r="AU177" s="11" t="s">
        <v>83</v>
      </c>
      <c r="AY177" s="11" t="s">
        <v>167</v>
      </c>
      <c r="BE177" s="207">
        <f>IF(O177="základní",K177,0)</f>
        <v>0</v>
      </c>
      <c r="BF177" s="207">
        <f>IF(O177="snížená",K177,0)</f>
        <v>0</v>
      </c>
      <c r="BG177" s="207">
        <f>IF(O177="zákl. přenesená",K177,0)</f>
        <v>0</v>
      </c>
      <c r="BH177" s="207">
        <f>IF(O177="sníž. přenesená",K177,0)</f>
        <v>0</v>
      </c>
      <c r="BI177" s="207">
        <f>IF(O177="nulová",K177,0)</f>
        <v>0</v>
      </c>
      <c r="BJ177" s="11" t="s">
        <v>81</v>
      </c>
      <c r="BK177" s="207">
        <f>ROUND(P177*H177,2)</f>
        <v>0</v>
      </c>
      <c r="BL177" s="11" t="s">
        <v>174</v>
      </c>
      <c r="BM177" s="11" t="s">
        <v>312</v>
      </c>
    </row>
    <row r="178" spans="2:51" s="208" customFormat="1" ht="12.75">
      <c r="B178" s="209"/>
      <c r="D178" s="220" t="s">
        <v>176</v>
      </c>
      <c r="E178" s="229"/>
      <c r="F178" s="230" t="s">
        <v>313</v>
      </c>
      <c r="H178" s="231">
        <v>2305.2</v>
      </c>
      <c r="I178" s="214"/>
      <c r="J178" s="214"/>
      <c r="M178" s="209"/>
      <c r="N178" s="215"/>
      <c r="O178" s="216"/>
      <c r="P178" s="216"/>
      <c r="Q178" s="216"/>
      <c r="R178" s="216"/>
      <c r="S178" s="216"/>
      <c r="T178" s="216"/>
      <c r="U178" s="216"/>
      <c r="V178" s="216"/>
      <c r="W178" s="216"/>
      <c r="X178" s="217"/>
      <c r="AT178" s="211" t="s">
        <v>176</v>
      </c>
      <c r="AU178" s="211" t="s">
        <v>83</v>
      </c>
      <c r="AV178" s="208" t="s">
        <v>83</v>
      </c>
      <c r="AW178" s="208" t="s">
        <v>6</v>
      </c>
      <c r="AX178" s="208" t="s">
        <v>81</v>
      </c>
      <c r="AY178" s="211" t="s">
        <v>167</v>
      </c>
    </row>
    <row r="179" spans="2:65" s="31" customFormat="1" ht="57" customHeight="1">
      <c r="B179" s="195"/>
      <c r="C179" s="196" t="s">
        <v>314</v>
      </c>
      <c r="D179" s="196" t="s">
        <v>169</v>
      </c>
      <c r="E179" s="197" t="s">
        <v>315</v>
      </c>
      <c r="F179" s="198" t="s">
        <v>316</v>
      </c>
      <c r="G179" s="199" t="s">
        <v>172</v>
      </c>
      <c r="H179" s="200">
        <v>75</v>
      </c>
      <c r="I179" s="201"/>
      <c r="J179" s="201"/>
      <c r="K179" s="202">
        <f>ROUND(P179*H179,2)</f>
        <v>0</v>
      </c>
      <c r="L179" s="198" t="s">
        <v>317</v>
      </c>
      <c r="M179" s="32"/>
      <c r="N179" s="203"/>
      <c r="O179" s="204" t="s">
        <v>42</v>
      </c>
      <c r="P179" s="130">
        <f>I179+J179</f>
        <v>0</v>
      </c>
      <c r="Q179" s="130">
        <f>ROUND(I179*H179,2)</f>
        <v>0</v>
      </c>
      <c r="R179" s="130">
        <f>ROUND(J179*H179,2)</f>
        <v>0</v>
      </c>
      <c r="S179" s="33"/>
      <c r="T179" s="205">
        <f>S179*H179</f>
        <v>0</v>
      </c>
      <c r="U179" s="205">
        <v>0.08565</v>
      </c>
      <c r="V179" s="205">
        <f>U179*H179</f>
        <v>6.42375</v>
      </c>
      <c r="W179" s="205">
        <v>0</v>
      </c>
      <c r="X179" s="206">
        <f>W179*H179</f>
        <v>0</v>
      </c>
      <c r="AR179" s="11" t="s">
        <v>174</v>
      </c>
      <c r="AT179" s="11" t="s">
        <v>169</v>
      </c>
      <c r="AU179" s="11" t="s">
        <v>83</v>
      </c>
      <c r="AY179" s="11" t="s">
        <v>167</v>
      </c>
      <c r="BE179" s="207">
        <f>IF(O179="základní",K179,0)</f>
        <v>0</v>
      </c>
      <c r="BF179" s="207">
        <f>IF(O179="snížená",K179,0)</f>
        <v>0</v>
      </c>
      <c r="BG179" s="207">
        <f>IF(O179="zákl. přenesená",K179,0)</f>
        <v>0</v>
      </c>
      <c r="BH179" s="207">
        <f>IF(O179="sníž. přenesená",K179,0)</f>
        <v>0</v>
      </c>
      <c r="BI179" s="207">
        <f>IF(O179="nulová",K179,0)</f>
        <v>0</v>
      </c>
      <c r="BJ179" s="11" t="s">
        <v>81</v>
      </c>
      <c r="BK179" s="207">
        <f>ROUND(P179*H179,2)</f>
        <v>0</v>
      </c>
      <c r="BL179" s="11" t="s">
        <v>174</v>
      </c>
      <c r="BM179" s="11" t="s">
        <v>318</v>
      </c>
    </row>
    <row r="180" spans="2:47" s="31" customFormat="1" ht="12.75">
      <c r="B180" s="32"/>
      <c r="D180" s="210" t="s">
        <v>319</v>
      </c>
      <c r="F180" s="252" t="s">
        <v>320</v>
      </c>
      <c r="I180" s="253"/>
      <c r="J180" s="253"/>
      <c r="M180" s="32"/>
      <c r="N180" s="254"/>
      <c r="O180" s="33"/>
      <c r="P180" s="33"/>
      <c r="Q180" s="33"/>
      <c r="R180" s="33"/>
      <c r="S180" s="33"/>
      <c r="T180" s="33"/>
      <c r="U180" s="33"/>
      <c r="V180" s="33"/>
      <c r="W180" s="33"/>
      <c r="X180" s="72"/>
      <c r="AT180" s="11" t="s">
        <v>319</v>
      </c>
      <c r="AU180" s="11" t="s">
        <v>83</v>
      </c>
    </row>
    <row r="181" spans="2:51" s="208" customFormat="1" ht="12.75">
      <c r="B181" s="209"/>
      <c r="D181" s="220" t="s">
        <v>176</v>
      </c>
      <c r="E181" s="229" t="s">
        <v>126</v>
      </c>
      <c r="F181" s="230" t="s">
        <v>321</v>
      </c>
      <c r="H181" s="231">
        <v>75</v>
      </c>
      <c r="I181" s="214"/>
      <c r="J181" s="214"/>
      <c r="M181" s="209"/>
      <c r="N181" s="215"/>
      <c r="O181" s="216"/>
      <c r="P181" s="216"/>
      <c r="Q181" s="216"/>
      <c r="R181" s="216"/>
      <c r="S181" s="216"/>
      <c r="T181" s="216"/>
      <c r="U181" s="216"/>
      <c r="V181" s="216"/>
      <c r="W181" s="216"/>
      <c r="X181" s="217"/>
      <c r="AT181" s="211" t="s">
        <v>176</v>
      </c>
      <c r="AU181" s="211" t="s">
        <v>83</v>
      </c>
      <c r="AV181" s="208" t="s">
        <v>83</v>
      </c>
      <c r="AW181" s="208" t="s">
        <v>6</v>
      </c>
      <c r="AX181" s="208" t="s">
        <v>81</v>
      </c>
      <c r="AY181" s="211" t="s">
        <v>167</v>
      </c>
    </row>
    <row r="182" spans="2:65" s="31" customFormat="1" ht="22.5" customHeight="1">
      <c r="B182" s="195"/>
      <c r="C182" s="242" t="s">
        <v>322</v>
      </c>
      <c r="D182" s="242" t="s">
        <v>240</v>
      </c>
      <c r="E182" s="243" t="s">
        <v>323</v>
      </c>
      <c r="F182" s="244" t="s">
        <v>324</v>
      </c>
      <c r="G182" s="245" t="s">
        <v>172</v>
      </c>
      <c r="H182" s="246">
        <v>76.5</v>
      </c>
      <c r="I182" s="247"/>
      <c r="J182" s="248"/>
      <c r="K182" s="249">
        <f>ROUND(P182*H182,2)</f>
        <v>0</v>
      </c>
      <c r="L182" s="244" t="s">
        <v>317</v>
      </c>
      <c r="M182" s="250"/>
      <c r="N182" s="251"/>
      <c r="O182" s="204" t="s">
        <v>42</v>
      </c>
      <c r="P182" s="130">
        <f>I182+J182</f>
        <v>0</v>
      </c>
      <c r="Q182" s="130">
        <f>ROUND(I182*H182,2)</f>
        <v>0</v>
      </c>
      <c r="R182" s="130">
        <f>ROUND(J182*H182,2)</f>
        <v>0</v>
      </c>
      <c r="S182" s="33"/>
      <c r="T182" s="205">
        <f>S182*H182</f>
        <v>0</v>
      </c>
      <c r="U182" s="205">
        <v>0.17600000000000002</v>
      </c>
      <c r="V182" s="205">
        <f>U182*H182</f>
        <v>13.464000000000002</v>
      </c>
      <c r="W182" s="205">
        <v>0</v>
      </c>
      <c r="X182" s="206">
        <f>W182*H182</f>
        <v>0</v>
      </c>
      <c r="AR182" s="11" t="s">
        <v>210</v>
      </c>
      <c r="AT182" s="11" t="s">
        <v>240</v>
      </c>
      <c r="AU182" s="11" t="s">
        <v>83</v>
      </c>
      <c r="AY182" s="11" t="s">
        <v>167</v>
      </c>
      <c r="BE182" s="207">
        <f>IF(O182="základní",K182,0)</f>
        <v>0</v>
      </c>
      <c r="BF182" s="207">
        <f>IF(O182="snížená",K182,0)</f>
        <v>0</v>
      </c>
      <c r="BG182" s="207">
        <f>IF(O182="zákl. přenesená",K182,0)</f>
        <v>0</v>
      </c>
      <c r="BH182" s="207">
        <f>IF(O182="sníž. přenesená",K182,0)</f>
        <v>0</v>
      </c>
      <c r="BI182" s="207">
        <f>IF(O182="nulová",K182,0)</f>
        <v>0</v>
      </c>
      <c r="BJ182" s="11" t="s">
        <v>81</v>
      </c>
      <c r="BK182" s="207">
        <f>ROUND(P182*H182,2)</f>
        <v>0</v>
      </c>
      <c r="BL182" s="11" t="s">
        <v>174</v>
      </c>
      <c r="BM182" s="11" t="s">
        <v>325</v>
      </c>
    </row>
    <row r="183" spans="2:51" s="208" customFormat="1" ht="12.75">
      <c r="B183" s="209"/>
      <c r="D183" s="210" t="s">
        <v>176</v>
      </c>
      <c r="E183" s="211"/>
      <c r="F183" s="212" t="s">
        <v>326</v>
      </c>
      <c r="H183" s="213">
        <v>76.5</v>
      </c>
      <c r="I183" s="214"/>
      <c r="J183" s="214"/>
      <c r="M183" s="209"/>
      <c r="N183" s="215"/>
      <c r="O183" s="216"/>
      <c r="P183" s="216"/>
      <c r="Q183" s="216"/>
      <c r="R183" s="216"/>
      <c r="S183" s="216"/>
      <c r="T183" s="216"/>
      <c r="U183" s="216"/>
      <c r="V183" s="216"/>
      <c r="W183" s="216"/>
      <c r="X183" s="217"/>
      <c r="AT183" s="211" t="s">
        <v>176</v>
      </c>
      <c r="AU183" s="211" t="s">
        <v>83</v>
      </c>
      <c r="AV183" s="208" t="s">
        <v>83</v>
      </c>
      <c r="AW183" s="208" t="s">
        <v>6</v>
      </c>
      <c r="AX183" s="208" t="s">
        <v>81</v>
      </c>
      <c r="AY183" s="211" t="s">
        <v>167</v>
      </c>
    </row>
    <row r="184" spans="2:63" s="179" customFormat="1" ht="29.25" customHeight="1">
      <c r="B184" s="180"/>
      <c r="D184" s="192" t="s">
        <v>72</v>
      </c>
      <c r="E184" s="193" t="s">
        <v>210</v>
      </c>
      <c r="F184" s="193" t="s">
        <v>327</v>
      </c>
      <c r="I184" s="183"/>
      <c r="J184" s="183"/>
      <c r="K184" s="194">
        <f>BK184</f>
        <v>0</v>
      </c>
      <c r="M184" s="180"/>
      <c r="N184" s="185"/>
      <c r="O184" s="186"/>
      <c r="P184" s="186"/>
      <c r="Q184" s="187">
        <f>SUM(Q185:Q188)</f>
        <v>0</v>
      </c>
      <c r="R184" s="187">
        <f>SUM(R185:R188)</f>
        <v>0</v>
      </c>
      <c r="S184" s="186"/>
      <c r="T184" s="188">
        <f>SUM(T185:T188)</f>
        <v>0</v>
      </c>
      <c r="U184" s="186"/>
      <c r="V184" s="188">
        <f>SUM(V185:V188)</f>
        <v>13.650120000000001</v>
      </c>
      <c r="W184" s="186"/>
      <c r="X184" s="189">
        <f>SUM(X185:X188)</f>
        <v>0</v>
      </c>
      <c r="AR184" s="181" t="s">
        <v>81</v>
      </c>
      <c r="AT184" s="190" t="s">
        <v>72</v>
      </c>
      <c r="AU184" s="190" t="s">
        <v>81</v>
      </c>
      <c r="AY184" s="181" t="s">
        <v>167</v>
      </c>
      <c r="BK184" s="191">
        <f>SUM(BK185:BK188)</f>
        <v>0</v>
      </c>
    </row>
    <row r="185" spans="2:65" s="31" customFormat="1" ht="22.5" customHeight="1">
      <c r="B185" s="195"/>
      <c r="C185" s="196" t="s">
        <v>328</v>
      </c>
      <c r="D185" s="196" t="s">
        <v>169</v>
      </c>
      <c r="E185" s="197" t="s">
        <v>329</v>
      </c>
      <c r="F185" s="198" t="s">
        <v>330</v>
      </c>
      <c r="G185" s="199" t="s">
        <v>331</v>
      </c>
      <c r="H185" s="200">
        <v>11</v>
      </c>
      <c r="I185" s="201"/>
      <c r="J185" s="201"/>
      <c r="K185" s="202">
        <f>ROUND(P185*H185,2)</f>
        <v>0</v>
      </c>
      <c r="L185" s="198" t="s">
        <v>173</v>
      </c>
      <c r="M185" s="32"/>
      <c r="N185" s="203"/>
      <c r="O185" s="204" t="s">
        <v>42</v>
      </c>
      <c r="P185" s="130">
        <f>I185+J185</f>
        <v>0</v>
      </c>
      <c r="Q185" s="130">
        <f>ROUND(I185*H185,2)</f>
        <v>0</v>
      </c>
      <c r="R185" s="130">
        <f>ROUND(J185*H185,2)</f>
        <v>0</v>
      </c>
      <c r="S185" s="33"/>
      <c r="T185" s="205">
        <f>S185*H185</f>
        <v>0</v>
      </c>
      <c r="U185" s="205">
        <v>0.4208</v>
      </c>
      <c r="V185" s="205">
        <f>U185*H185</f>
        <v>4.6288</v>
      </c>
      <c r="W185" s="205">
        <v>0</v>
      </c>
      <c r="X185" s="206">
        <f>W185*H185</f>
        <v>0</v>
      </c>
      <c r="AR185" s="11" t="s">
        <v>174</v>
      </c>
      <c r="AT185" s="11" t="s">
        <v>169</v>
      </c>
      <c r="AU185" s="11" t="s">
        <v>83</v>
      </c>
      <c r="AY185" s="11" t="s">
        <v>167</v>
      </c>
      <c r="BE185" s="207">
        <f>IF(O185="základní",K185,0)</f>
        <v>0</v>
      </c>
      <c r="BF185" s="207">
        <f>IF(O185="snížená",K185,0)</f>
        <v>0</v>
      </c>
      <c r="BG185" s="207">
        <f>IF(O185="zákl. přenesená",K185,0)</f>
        <v>0</v>
      </c>
      <c r="BH185" s="207">
        <f>IF(O185="sníž. přenesená",K185,0)</f>
        <v>0</v>
      </c>
      <c r="BI185" s="207">
        <f>IF(O185="nulová",K185,0)</f>
        <v>0</v>
      </c>
      <c r="BJ185" s="11" t="s">
        <v>81</v>
      </c>
      <c r="BK185" s="207">
        <f>ROUND(P185*H185,2)</f>
        <v>0</v>
      </c>
      <c r="BL185" s="11" t="s">
        <v>174</v>
      </c>
      <c r="BM185" s="11" t="s">
        <v>332</v>
      </c>
    </row>
    <row r="186" spans="2:51" s="208" customFormat="1" ht="12.75">
      <c r="B186" s="209"/>
      <c r="D186" s="220" t="s">
        <v>176</v>
      </c>
      <c r="E186" s="229"/>
      <c r="F186" s="230" t="s">
        <v>333</v>
      </c>
      <c r="H186" s="231">
        <v>11</v>
      </c>
      <c r="I186" s="214"/>
      <c r="J186" s="214"/>
      <c r="M186" s="209"/>
      <c r="N186" s="215"/>
      <c r="O186" s="216"/>
      <c r="P186" s="216"/>
      <c r="Q186" s="216"/>
      <c r="R186" s="216"/>
      <c r="S186" s="216"/>
      <c r="T186" s="216"/>
      <c r="U186" s="216"/>
      <c r="V186" s="216"/>
      <c r="W186" s="216"/>
      <c r="X186" s="217"/>
      <c r="AT186" s="211" t="s">
        <v>176</v>
      </c>
      <c r="AU186" s="211" t="s">
        <v>83</v>
      </c>
      <c r="AV186" s="208" t="s">
        <v>83</v>
      </c>
      <c r="AW186" s="208" t="s">
        <v>6</v>
      </c>
      <c r="AX186" s="208" t="s">
        <v>81</v>
      </c>
      <c r="AY186" s="211" t="s">
        <v>167</v>
      </c>
    </row>
    <row r="187" spans="2:65" s="31" customFormat="1" ht="31.5" customHeight="1">
      <c r="B187" s="195"/>
      <c r="C187" s="196" t="s">
        <v>334</v>
      </c>
      <c r="D187" s="196" t="s">
        <v>169</v>
      </c>
      <c r="E187" s="197" t="s">
        <v>335</v>
      </c>
      <c r="F187" s="198" t="s">
        <v>336</v>
      </c>
      <c r="G187" s="199" t="s">
        <v>331</v>
      </c>
      <c r="H187" s="200">
        <v>29</v>
      </c>
      <c r="I187" s="201"/>
      <c r="J187" s="201"/>
      <c r="K187" s="202">
        <f>ROUND(P187*H187,2)</f>
        <v>0</v>
      </c>
      <c r="L187" s="198" t="s">
        <v>173</v>
      </c>
      <c r="M187" s="32"/>
      <c r="N187" s="203"/>
      <c r="O187" s="204" t="s">
        <v>42</v>
      </c>
      <c r="P187" s="130">
        <f>I187+J187</f>
        <v>0</v>
      </c>
      <c r="Q187" s="130">
        <f>ROUND(I187*H187,2)</f>
        <v>0</v>
      </c>
      <c r="R187" s="130">
        <f>ROUND(J187*H187,2)</f>
        <v>0</v>
      </c>
      <c r="S187" s="33"/>
      <c r="T187" s="205">
        <f>S187*H187</f>
        <v>0</v>
      </c>
      <c r="U187" s="205">
        <v>0.31108</v>
      </c>
      <c r="V187" s="205">
        <f>U187*H187</f>
        <v>9.021320000000001</v>
      </c>
      <c r="W187" s="205">
        <v>0</v>
      </c>
      <c r="X187" s="206">
        <f>W187*H187</f>
        <v>0</v>
      </c>
      <c r="AR187" s="11" t="s">
        <v>174</v>
      </c>
      <c r="AT187" s="11" t="s">
        <v>169</v>
      </c>
      <c r="AU187" s="11" t="s">
        <v>83</v>
      </c>
      <c r="AY187" s="11" t="s">
        <v>167</v>
      </c>
      <c r="BE187" s="207">
        <f>IF(O187="základní",K187,0)</f>
        <v>0</v>
      </c>
      <c r="BF187" s="207">
        <f>IF(O187="snížená",K187,0)</f>
        <v>0</v>
      </c>
      <c r="BG187" s="207">
        <f>IF(O187="zákl. přenesená",K187,0)</f>
        <v>0</v>
      </c>
      <c r="BH187" s="207">
        <f>IF(O187="sníž. přenesená",K187,0)</f>
        <v>0</v>
      </c>
      <c r="BI187" s="207">
        <f>IF(O187="nulová",K187,0)</f>
        <v>0</v>
      </c>
      <c r="BJ187" s="11" t="s">
        <v>81</v>
      </c>
      <c r="BK187" s="207">
        <f>ROUND(P187*H187,2)</f>
        <v>0</v>
      </c>
      <c r="BL187" s="11" t="s">
        <v>174</v>
      </c>
      <c r="BM187" s="11" t="s">
        <v>337</v>
      </c>
    </row>
    <row r="188" spans="2:51" s="208" customFormat="1" ht="12.75">
      <c r="B188" s="209"/>
      <c r="D188" s="210" t="s">
        <v>176</v>
      </c>
      <c r="E188" s="211"/>
      <c r="F188" s="212" t="s">
        <v>338</v>
      </c>
      <c r="H188" s="213">
        <v>29</v>
      </c>
      <c r="I188" s="214"/>
      <c r="J188" s="214"/>
      <c r="M188" s="209"/>
      <c r="N188" s="215"/>
      <c r="O188" s="216"/>
      <c r="P188" s="216"/>
      <c r="Q188" s="216"/>
      <c r="R188" s="216"/>
      <c r="S188" s="216"/>
      <c r="T188" s="216"/>
      <c r="U188" s="216"/>
      <c r="V188" s="216"/>
      <c r="W188" s="216"/>
      <c r="X188" s="217"/>
      <c r="AT188" s="211" t="s">
        <v>176</v>
      </c>
      <c r="AU188" s="211" t="s">
        <v>83</v>
      </c>
      <c r="AV188" s="208" t="s">
        <v>83</v>
      </c>
      <c r="AW188" s="208" t="s">
        <v>6</v>
      </c>
      <c r="AX188" s="208" t="s">
        <v>81</v>
      </c>
      <c r="AY188" s="211" t="s">
        <v>167</v>
      </c>
    </row>
    <row r="189" spans="2:63" s="179" customFormat="1" ht="29.25" customHeight="1">
      <c r="B189" s="180"/>
      <c r="D189" s="192" t="s">
        <v>72</v>
      </c>
      <c r="E189" s="193" t="s">
        <v>219</v>
      </c>
      <c r="F189" s="193" t="s">
        <v>339</v>
      </c>
      <c r="I189" s="183"/>
      <c r="J189" s="183"/>
      <c r="K189" s="194">
        <f>BK189</f>
        <v>0</v>
      </c>
      <c r="M189" s="180"/>
      <c r="N189" s="185"/>
      <c r="O189" s="186"/>
      <c r="P189" s="186"/>
      <c r="Q189" s="187">
        <f>Q190+SUM(Q191:Q211)</f>
        <v>0</v>
      </c>
      <c r="R189" s="187">
        <f>R190+SUM(R191:R211)</f>
        <v>0</v>
      </c>
      <c r="S189" s="186"/>
      <c r="T189" s="188">
        <f>T190+SUM(T191:T211)</f>
        <v>0</v>
      </c>
      <c r="U189" s="186"/>
      <c r="V189" s="188">
        <f>V190+SUM(V191:V211)</f>
        <v>258.96218000000005</v>
      </c>
      <c r="W189" s="186"/>
      <c r="X189" s="189">
        <f>X190+SUM(X191:X211)</f>
        <v>0</v>
      </c>
      <c r="AR189" s="181" t="s">
        <v>81</v>
      </c>
      <c r="AT189" s="190" t="s">
        <v>72</v>
      </c>
      <c r="AU189" s="190" t="s">
        <v>81</v>
      </c>
      <c r="AY189" s="181" t="s">
        <v>167</v>
      </c>
      <c r="BK189" s="191">
        <f>BK190+SUM(BK191:BK211)</f>
        <v>0</v>
      </c>
    </row>
    <row r="190" spans="2:65" s="31" customFormat="1" ht="44.25" customHeight="1">
      <c r="B190" s="195"/>
      <c r="C190" s="196" t="s">
        <v>340</v>
      </c>
      <c r="D190" s="196" t="s">
        <v>169</v>
      </c>
      <c r="E190" s="197" t="s">
        <v>341</v>
      </c>
      <c r="F190" s="198" t="s">
        <v>342</v>
      </c>
      <c r="G190" s="199" t="s">
        <v>195</v>
      </c>
      <c r="H190" s="200">
        <v>865</v>
      </c>
      <c r="I190" s="201"/>
      <c r="J190" s="201"/>
      <c r="K190" s="202">
        <f>ROUND(P190*H190,2)</f>
        <v>0</v>
      </c>
      <c r="L190" s="198" t="s">
        <v>317</v>
      </c>
      <c r="M190" s="32"/>
      <c r="N190" s="203"/>
      <c r="O190" s="204" t="s">
        <v>42</v>
      </c>
      <c r="P190" s="130">
        <f>I190+J190</f>
        <v>0</v>
      </c>
      <c r="Q190" s="130">
        <f>ROUND(I190*H190,2)</f>
        <v>0</v>
      </c>
      <c r="R190" s="130">
        <f>ROUND(J190*H190,2)</f>
        <v>0</v>
      </c>
      <c r="S190" s="33"/>
      <c r="T190" s="205">
        <f>S190*H190</f>
        <v>0</v>
      </c>
      <c r="U190" s="205">
        <v>0.14067000000000002</v>
      </c>
      <c r="V190" s="205">
        <f>U190*H190</f>
        <v>121.67955000000002</v>
      </c>
      <c r="W190" s="205">
        <v>0</v>
      </c>
      <c r="X190" s="206">
        <f>W190*H190</f>
        <v>0</v>
      </c>
      <c r="AR190" s="11" t="s">
        <v>174</v>
      </c>
      <c r="AT190" s="11" t="s">
        <v>169</v>
      </c>
      <c r="AU190" s="11" t="s">
        <v>83</v>
      </c>
      <c r="AY190" s="11" t="s">
        <v>167</v>
      </c>
      <c r="BE190" s="207">
        <f>IF(O190="základní",K190,0)</f>
        <v>0</v>
      </c>
      <c r="BF190" s="207">
        <f>IF(O190="snížená",K190,0)</f>
        <v>0</v>
      </c>
      <c r="BG190" s="207">
        <f>IF(O190="zákl. přenesená",K190,0)</f>
        <v>0</v>
      </c>
      <c r="BH190" s="207">
        <f>IF(O190="sníž. přenesená",K190,0)</f>
        <v>0</v>
      </c>
      <c r="BI190" s="207">
        <f>IF(O190="nulová",K190,0)</f>
        <v>0</v>
      </c>
      <c r="BJ190" s="11" t="s">
        <v>81</v>
      </c>
      <c r="BK190" s="207">
        <f>ROUND(P190*H190,2)</f>
        <v>0</v>
      </c>
      <c r="BL190" s="11" t="s">
        <v>174</v>
      </c>
      <c r="BM190" s="11" t="s">
        <v>343</v>
      </c>
    </row>
    <row r="191" spans="2:47" s="31" customFormat="1" ht="12.75">
      <c r="B191" s="32"/>
      <c r="D191" s="210" t="s">
        <v>319</v>
      </c>
      <c r="F191" s="252" t="s">
        <v>344</v>
      </c>
      <c r="I191" s="253"/>
      <c r="J191" s="253"/>
      <c r="M191" s="32"/>
      <c r="N191" s="254"/>
      <c r="O191" s="33"/>
      <c r="P191" s="33"/>
      <c r="Q191" s="33"/>
      <c r="R191" s="33"/>
      <c r="S191" s="33"/>
      <c r="T191" s="33"/>
      <c r="U191" s="33"/>
      <c r="V191" s="33"/>
      <c r="W191" s="33"/>
      <c r="X191" s="72"/>
      <c r="AT191" s="11" t="s">
        <v>319</v>
      </c>
      <c r="AU191" s="11" t="s">
        <v>83</v>
      </c>
    </row>
    <row r="192" spans="2:51" s="208" customFormat="1" ht="12.75">
      <c r="B192" s="209"/>
      <c r="D192" s="210" t="s">
        <v>176</v>
      </c>
      <c r="E192" s="211"/>
      <c r="F192" s="212" t="s">
        <v>345</v>
      </c>
      <c r="H192" s="213">
        <v>865</v>
      </c>
      <c r="I192" s="214"/>
      <c r="J192" s="214"/>
      <c r="M192" s="209"/>
      <c r="N192" s="215"/>
      <c r="O192" s="216"/>
      <c r="P192" s="216"/>
      <c r="Q192" s="216"/>
      <c r="R192" s="216"/>
      <c r="S192" s="216"/>
      <c r="T192" s="216"/>
      <c r="U192" s="216"/>
      <c r="V192" s="216"/>
      <c r="W192" s="216"/>
      <c r="X192" s="217"/>
      <c r="AT192" s="211" t="s">
        <v>176</v>
      </c>
      <c r="AU192" s="211" t="s">
        <v>83</v>
      </c>
      <c r="AV192" s="208" t="s">
        <v>83</v>
      </c>
      <c r="AW192" s="208" t="s">
        <v>6</v>
      </c>
      <c r="AX192" s="208" t="s">
        <v>73</v>
      </c>
      <c r="AY192" s="211" t="s">
        <v>167</v>
      </c>
    </row>
    <row r="193" spans="2:51" s="218" customFormat="1" ht="12.75">
      <c r="B193" s="219"/>
      <c r="D193" s="220" t="s">
        <v>176</v>
      </c>
      <c r="E193" s="221" t="s">
        <v>125</v>
      </c>
      <c r="F193" s="222" t="s">
        <v>178</v>
      </c>
      <c r="H193" s="223">
        <v>865</v>
      </c>
      <c r="I193" s="224"/>
      <c r="J193" s="224"/>
      <c r="M193" s="219"/>
      <c r="N193" s="225"/>
      <c r="O193" s="226"/>
      <c r="P193" s="226"/>
      <c r="Q193" s="226"/>
      <c r="R193" s="226"/>
      <c r="S193" s="226"/>
      <c r="T193" s="226"/>
      <c r="U193" s="226"/>
      <c r="V193" s="226"/>
      <c r="W193" s="226"/>
      <c r="X193" s="227"/>
      <c r="AT193" s="228" t="s">
        <v>176</v>
      </c>
      <c r="AU193" s="228" t="s">
        <v>83</v>
      </c>
      <c r="AV193" s="218" t="s">
        <v>174</v>
      </c>
      <c r="AW193" s="218" t="s">
        <v>6</v>
      </c>
      <c r="AX193" s="218" t="s">
        <v>81</v>
      </c>
      <c r="AY193" s="228" t="s">
        <v>167</v>
      </c>
    </row>
    <row r="194" spans="2:65" s="31" customFormat="1" ht="22.5" customHeight="1">
      <c r="B194" s="195"/>
      <c r="C194" s="242" t="s">
        <v>346</v>
      </c>
      <c r="D194" s="242" t="s">
        <v>240</v>
      </c>
      <c r="E194" s="243" t="s">
        <v>347</v>
      </c>
      <c r="F194" s="244" t="s">
        <v>348</v>
      </c>
      <c r="G194" s="245" t="s">
        <v>195</v>
      </c>
      <c r="H194" s="246">
        <v>88.23</v>
      </c>
      <c r="I194" s="247"/>
      <c r="J194" s="248"/>
      <c r="K194" s="249">
        <f>ROUND(P194*H194,2)</f>
        <v>0</v>
      </c>
      <c r="L194" s="244" t="s">
        <v>317</v>
      </c>
      <c r="M194" s="250"/>
      <c r="N194" s="251"/>
      <c r="O194" s="204" t="s">
        <v>42</v>
      </c>
      <c r="P194" s="130">
        <f>I194+J194</f>
        <v>0</v>
      </c>
      <c r="Q194" s="130">
        <f>ROUND(I194*H194,2)</f>
        <v>0</v>
      </c>
      <c r="R194" s="130">
        <f>ROUND(J194*H194,2)</f>
        <v>0</v>
      </c>
      <c r="S194" s="33"/>
      <c r="T194" s="205">
        <f>S194*H194</f>
        <v>0</v>
      </c>
      <c r="U194" s="205">
        <v>0.10400000000000001</v>
      </c>
      <c r="V194" s="205">
        <f>U194*H194</f>
        <v>9.175920000000001</v>
      </c>
      <c r="W194" s="205">
        <v>0</v>
      </c>
      <c r="X194" s="206">
        <f>W194*H194</f>
        <v>0</v>
      </c>
      <c r="AR194" s="11" t="s">
        <v>210</v>
      </c>
      <c r="AT194" s="11" t="s">
        <v>240</v>
      </c>
      <c r="AU194" s="11" t="s">
        <v>83</v>
      </c>
      <c r="AY194" s="11" t="s">
        <v>167</v>
      </c>
      <c r="BE194" s="207">
        <f>IF(O194="základní",K194,0)</f>
        <v>0</v>
      </c>
      <c r="BF194" s="207">
        <f>IF(O194="snížená",K194,0)</f>
        <v>0</v>
      </c>
      <c r="BG194" s="207">
        <f>IF(O194="zákl. přenesená",K194,0)</f>
        <v>0</v>
      </c>
      <c r="BH194" s="207">
        <f>IF(O194="sníž. přenesená",K194,0)</f>
        <v>0</v>
      </c>
      <c r="BI194" s="207">
        <f>IF(O194="nulová",K194,0)</f>
        <v>0</v>
      </c>
      <c r="BJ194" s="11" t="s">
        <v>81</v>
      </c>
      <c r="BK194" s="207">
        <f>ROUND(P194*H194,2)</f>
        <v>0</v>
      </c>
      <c r="BL194" s="11" t="s">
        <v>174</v>
      </c>
      <c r="BM194" s="11" t="s">
        <v>349</v>
      </c>
    </row>
    <row r="195" spans="2:51" s="208" customFormat="1" ht="12.75">
      <c r="B195" s="209"/>
      <c r="D195" s="220" t="s">
        <v>176</v>
      </c>
      <c r="E195" s="229"/>
      <c r="F195" s="230" t="s">
        <v>350</v>
      </c>
      <c r="H195" s="231">
        <v>88.23</v>
      </c>
      <c r="I195" s="214"/>
      <c r="J195" s="214"/>
      <c r="M195" s="209"/>
      <c r="N195" s="215"/>
      <c r="O195" s="216"/>
      <c r="P195" s="216"/>
      <c r="Q195" s="216"/>
      <c r="R195" s="216"/>
      <c r="S195" s="216"/>
      <c r="T195" s="216"/>
      <c r="U195" s="216"/>
      <c r="V195" s="216"/>
      <c r="W195" s="216"/>
      <c r="X195" s="217"/>
      <c r="AT195" s="211" t="s">
        <v>176</v>
      </c>
      <c r="AU195" s="211" t="s">
        <v>83</v>
      </c>
      <c r="AV195" s="208" t="s">
        <v>83</v>
      </c>
      <c r="AW195" s="208" t="s">
        <v>6</v>
      </c>
      <c r="AX195" s="208" t="s">
        <v>81</v>
      </c>
      <c r="AY195" s="211" t="s">
        <v>167</v>
      </c>
    </row>
    <row r="196" spans="2:65" s="31" customFormat="1" ht="31.5" customHeight="1">
      <c r="B196" s="195"/>
      <c r="C196" s="196" t="s">
        <v>351</v>
      </c>
      <c r="D196" s="196" t="s">
        <v>169</v>
      </c>
      <c r="E196" s="197" t="s">
        <v>352</v>
      </c>
      <c r="F196" s="198" t="s">
        <v>353</v>
      </c>
      <c r="G196" s="199" t="s">
        <v>195</v>
      </c>
      <c r="H196" s="200">
        <v>679</v>
      </c>
      <c r="I196" s="201"/>
      <c r="J196" s="201"/>
      <c r="K196" s="202">
        <f>ROUND(P196*H196,2)</f>
        <v>0</v>
      </c>
      <c r="L196" s="198" t="s">
        <v>173</v>
      </c>
      <c r="M196" s="32"/>
      <c r="N196" s="203"/>
      <c r="O196" s="204" t="s">
        <v>42</v>
      </c>
      <c r="P196" s="130">
        <f>I196+J196</f>
        <v>0</v>
      </c>
      <c r="Q196" s="130">
        <f>ROUND(I196*H196,2)</f>
        <v>0</v>
      </c>
      <c r="R196" s="130">
        <f>ROUND(J196*H196,2)</f>
        <v>0</v>
      </c>
      <c r="S196" s="33"/>
      <c r="T196" s="205">
        <f>S196*H196</f>
        <v>0</v>
      </c>
      <c r="U196" s="205">
        <v>0.1295</v>
      </c>
      <c r="V196" s="205">
        <f>U196*H196</f>
        <v>87.93050000000001</v>
      </c>
      <c r="W196" s="205">
        <v>0</v>
      </c>
      <c r="X196" s="206">
        <f>W196*H196</f>
        <v>0</v>
      </c>
      <c r="AR196" s="11" t="s">
        <v>174</v>
      </c>
      <c r="AT196" s="11" t="s">
        <v>169</v>
      </c>
      <c r="AU196" s="11" t="s">
        <v>83</v>
      </c>
      <c r="AY196" s="11" t="s">
        <v>167</v>
      </c>
      <c r="BE196" s="207">
        <f>IF(O196="základní",K196,0)</f>
        <v>0</v>
      </c>
      <c r="BF196" s="207">
        <f>IF(O196="snížená",K196,0)</f>
        <v>0</v>
      </c>
      <c r="BG196" s="207">
        <f>IF(O196="zákl. přenesená",K196,0)</f>
        <v>0</v>
      </c>
      <c r="BH196" s="207">
        <f>IF(O196="sníž. přenesená",K196,0)</f>
        <v>0</v>
      </c>
      <c r="BI196" s="207">
        <f>IF(O196="nulová",K196,0)</f>
        <v>0</v>
      </c>
      <c r="BJ196" s="11" t="s">
        <v>81</v>
      </c>
      <c r="BK196" s="207">
        <f>ROUND(P196*H196,2)</f>
        <v>0</v>
      </c>
      <c r="BL196" s="11" t="s">
        <v>174</v>
      </c>
      <c r="BM196" s="11" t="s">
        <v>354</v>
      </c>
    </row>
    <row r="197" spans="2:51" s="208" customFormat="1" ht="12.75">
      <c r="B197" s="209"/>
      <c r="D197" s="210" t="s">
        <v>176</v>
      </c>
      <c r="E197" s="211"/>
      <c r="F197" s="212" t="s">
        <v>124</v>
      </c>
      <c r="H197" s="213">
        <v>679</v>
      </c>
      <c r="I197" s="214"/>
      <c r="J197" s="214"/>
      <c r="M197" s="209"/>
      <c r="N197" s="215"/>
      <c r="O197" s="216"/>
      <c r="P197" s="216"/>
      <c r="Q197" s="216"/>
      <c r="R197" s="216"/>
      <c r="S197" s="216"/>
      <c r="T197" s="216"/>
      <c r="U197" s="216"/>
      <c r="V197" s="216"/>
      <c r="W197" s="216"/>
      <c r="X197" s="217"/>
      <c r="AT197" s="211" t="s">
        <v>176</v>
      </c>
      <c r="AU197" s="211" t="s">
        <v>83</v>
      </c>
      <c r="AV197" s="208" t="s">
        <v>83</v>
      </c>
      <c r="AW197" s="208" t="s">
        <v>6</v>
      </c>
      <c r="AX197" s="208" t="s">
        <v>73</v>
      </c>
      <c r="AY197" s="211" t="s">
        <v>167</v>
      </c>
    </row>
    <row r="198" spans="2:51" s="208" customFormat="1" ht="12.75">
      <c r="B198" s="209"/>
      <c r="D198" s="210" t="s">
        <v>176</v>
      </c>
      <c r="E198" s="211"/>
      <c r="F198" s="212"/>
      <c r="H198" s="213">
        <v>0</v>
      </c>
      <c r="I198" s="214"/>
      <c r="J198" s="214"/>
      <c r="M198" s="209"/>
      <c r="N198" s="215"/>
      <c r="O198" s="216"/>
      <c r="P198" s="216"/>
      <c r="Q198" s="216"/>
      <c r="R198" s="216"/>
      <c r="S198" s="216"/>
      <c r="T198" s="216"/>
      <c r="U198" s="216"/>
      <c r="V198" s="216"/>
      <c r="W198" s="216"/>
      <c r="X198" s="217"/>
      <c r="AT198" s="211" t="s">
        <v>176</v>
      </c>
      <c r="AU198" s="211" t="s">
        <v>83</v>
      </c>
      <c r="AV198" s="208" t="s">
        <v>83</v>
      </c>
      <c r="AW198" s="208" t="s">
        <v>6</v>
      </c>
      <c r="AX198" s="208" t="s">
        <v>73</v>
      </c>
      <c r="AY198" s="211" t="s">
        <v>167</v>
      </c>
    </row>
    <row r="199" spans="2:51" s="218" customFormat="1" ht="12.75">
      <c r="B199" s="219"/>
      <c r="D199" s="220" t="s">
        <v>176</v>
      </c>
      <c r="E199" s="221" t="s">
        <v>123</v>
      </c>
      <c r="F199" s="222" t="s">
        <v>178</v>
      </c>
      <c r="H199" s="223">
        <v>679</v>
      </c>
      <c r="I199" s="224"/>
      <c r="J199" s="224"/>
      <c r="M199" s="219"/>
      <c r="N199" s="225"/>
      <c r="O199" s="226"/>
      <c r="P199" s="226"/>
      <c r="Q199" s="226"/>
      <c r="R199" s="226"/>
      <c r="S199" s="226"/>
      <c r="T199" s="226"/>
      <c r="U199" s="226"/>
      <c r="V199" s="226"/>
      <c r="W199" s="226"/>
      <c r="X199" s="227"/>
      <c r="AT199" s="228" t="s">
        <v>176</v>
      </c>
      <c r="AU199" s="228" t="s">
        <v>83</v>
      </c>
      <c r="AV199" s="218" t="s">
        <v>174</v>
      </c>
      <c r="AW199" s="218" t="s">
        <v>6</v>
      </c>
      <c r="AX199" s="218" t="s">
        <v>81</v>
      </c>
      <c r="AY199" s="228" t="s">
        <v>167</v>
      </c>
    </row>
    <row r="200" spans="2:65" s="31" customFormat="1" ht="22.5" customHeight="1">
      <c r="B200" s="195"/>
      <c r="C200" s="242" t="s">
        <v>355</v>
      </c>
      <c r="D200" s="242" t="s">
        <v>240</v>
      </c>
      <c r="E200" s="243" t="s">
        <v>356</v>
      </c>
      <c r="F200" s="244" t="s">
        <v>357</v>
      </c>
      <c r="G200" s="245" t="s">
        <v>331</v>
      </c>
      <c r="H200" s="246">
        <v>692.58</v>
      </c>
      <c r="I200" s="247"/>
      <c r="J200" s="248"/>
      <c r="K200" s="249">
        <f>ROUND(P200*H200,2)</f>
        <v>0</v>
      </c>
      <c r="L200" s="244" t="s">
        <v>173</v>
      </c>
      <c r="M200" s="250"/>
      <c r="N200" s="251"/>
      <c r="O200" s="204" t="s">
        <v>42</v>
      </c>
      <c r="P200" s="130">
        <f>I200+J200</f>
        <v>0</v>
      </c>
      <c r="Q200" s="130">
        <f>ROUND(I200*H200,2)</f>
        <v>0</v>
      </c>
      <c r="R200" s="130">
        <f>ROUND(J200*H200,2)</f>
        <v>0</v>
      </c>
      <c r="S200" s="33"/>
      <c r="T200" s="205">
        <f>S200*H200</f>
        <v>0</v>
      </c>
      <c r="U200" s="205">
        <v>0.058</v>
      </c>
      <c r="V200" s="205">
        <f>U200*H200</f>
        <v>40.16964</v>
      </c>
      <c r="W200" s="205">
        <v>0</v>
      </c>
      <c r="X200" s="206">
        <f>W200*H200</f>
        <v>0</v>
      </c>
      <c r="AR200" s="11" t="s">
        <v>210</v>
      </c>
      <c r="AT200" s="11" t="s">
        <v>240</v>
      </c>
      <c r="AU200" s="11" t="s">
        <v>83</v>
      </c>
      <c r="AY200" s="11" t="s">
        <v>167</v>
      </c>
      <c r="BE200" s="207">
        <f>IF(O200="základní",K200,0)</f>
        <v>0</v>
      </c>
      <c r="BF200" s="207">
        <f>IF(O200="snížená",K200,0)</f>
        <v>0</v>
      </c>
      <c r="BG200" s="207">
        <f>IF(O200="zákl. přenesená",K200,0)</f>
        <v>0</v>
      </c>
      <c r="BH200" s="207">
        <f>IF(O200="sníž. přenesená",K200,0)</f>
        <v>0</v>
      </c>
      <c r="BI200" s="207">
        <f>IF(O200="nulová",K200,0)</f>
        <v>0</v>
      </c>
      <c r="BJ200" s="11" t="s">
        <v>81</v>
      </c>
      <c r="BK200" s="207">
        <f>ROUND(P200*H200,2)</f>
        <v>0</v>
      </c>
      <c r="BL200" s="11" t="s">
        <v>174</v>
      </c>
      <c r="BM200" s="11" t="s">
        <v>358</v>
      </c>
    </row>
    <row r="201" spans="2:51" s="208" customFormat="1" ht="12.75">
      <c r="B201" s="209"/>
      <c r="D201" s="220" t="s">
        <v>176</v>
      </c>
      <c r="E201" s="229"/>
      <c r="F201" s="230" t="s">
        <v>359</v>
      </c>
      <c r="H201" s="231">
        <v>692.58</v>
      </c>
      <c r="I201" s="214"/>
      <c r="J201" s="214"/>
      <c r="M201" s="209"/>
      <c r="N201" s="215"/>
      <c r="O201" s="216"/>
      <c r="P201" s="216"/>
      <c r="Q201" s="216"/>
      <c r="R201" s="216"/>
      <c r="S201" s="216"/>
      <c r="T201" s="216"/>
      <c r="U201" s="216"/>
      <c r="V201" s="216"/>
      <c r="W201" s="216"/>
      <c r="X201" s="217"/>
      <c r="AT201" s="211" t="s">
        <v>176</v>
      </c>
      <c r="AU201" s="211" t="s">
        <v>83</v>
      </c>
      <c r="AV201" s="208" t="s">
        <v>83</v>
      </c>
      <c r="AW201" s="208" t="s">
        <v>6</v>
      </c>
      <c r="AX201" s="208" t="s">
        <v>81</v>
      </c>
      <c r="AY201" s="211" t="s">
        <v>167</v>
      </c>
    </row>
    <row r="202" spans="2:65" s="31" customFormat="1" ht="22.5" customHeight="1">
      <c r="B202" s="195"/>
      <c r="C202" s="196" t="s">
        <v>101</v>
      </c>
      <c r="D202" s="196" t="s">
        <v>169</v>
      </c>
      <c r="E202" s="197" t="s">
        <v>360</v>
      </c>
      <c r="F202" s="198" t="s">
        <v>361</v>
      </c>
      <c r="G202" s="199" t="s">
        <v>331</v>
      </c>
      <c r="H202" s="200">
        <v>10</v>
      </c>
      <c r="I202" s="201"/>
      <c r="J202" s="201"/>
      <c r="K202" s="202">
        <f>ROUND(P202*H202,2)</f>
        <v>0</v>
      </c>
      <c r="L202" s="198"/>
      <c r="M202" s="32"/>
      <c r="N202" s="203"/>
      <c r="O202" s="204" t="s">
        <v>42</v>
      </c>
      <c r="P202" s="130">
        <f>I202+J202</f>
        <v>0</v>
      </c>
      <c r="Q202" s="130">
        <f>ROUND(I202*H202,2)</f>
        <v>0</v>
      </c>
      <c r="R202" s="130">
        <f>ROUND(J202*H202,2)</f>
        <v>0</v>
      </c>
      <c r="S202" s="33"/>
      <c r="T202" s="205">
        <f>S202*H202</f>
        <v>0</v>
      </c>
      <c r="U202" s="205">
        <v>0</v>
      </c>
      <c r="V202" s="205">
        <f>U202*H202</f>
        <v>0</v>
      </c>
      <c r="W202" s="205">
        <v>0</v>
      </c>
      <c r="X202" s="206">
        <f>W202*H202</f>
        <v>0</v>
      </c>
      <c r="AR202" s="11" t="s">
        <v>174</v>
      </c>
      <c r="AT202" s="11" t="s">
        <v>169</v>
      </c>
      <c r="AU202" s="11" t="s">
        <v>83</v>
      </c>
      <c r="AY202" s="11" t="s">
        <v>167</v>
      </c>
      <c r="BE202" s="207">
        <f>IF(O202="základní",K202,0)</f>
        <v>0</v>
      </c>
      <c r="BF202" s="207">
        <f>IF(O202="snížená",K202,0)</f>
        <v>0</v>
      </c>
      <c r="BG202" s="207">
        <f>IF(O202="zákl. přenesená",K202,0)</f>
        <v>0</v>
      </c>
      <c r="BH202" s="207">
        <f>IF(O202="sníž. přenesená",K202,0)</f>
        <v>0</v>
      </c>
      <c r="BI202" s="207">
        <f>IF(O202="nulová",K202,0)</f>
        <v>0</v>
      </c>
      <c r="BJ202" s="11" t="s">
        <v>81</v>
      </c>
      <c r="BK202" s="207">
        <f>ROUND(P202*H202,2)</f>
        <v>0</v>
      </c>
      <c r="BL202" s="11" t="s">
        <v>174</v>
      </c>
      <c r="BM202" s="11" t="s">
        <v>362</v>
      </c>
    </row>
    <row r="203" spans="2:51" s="208" customFormat="1" ht="12.75">
      <c r="B203" s="209"/>
      <c r="D203" s="220" t="s">
        <v>176</v>
      </c>
      <c r="E203" s="229"/>
      <c r="F203" s="230" t="s">
        <v>224</v>
      </c>
      <c r="H203" s="231">
        <v>10</v>
      </c>
      <c r="I203" s="214"/>
      <c r="J203" s="214"/>
      <c r="M203" s="209"/>
      <c r="N203" s="215"/>
      <c r="O203" s="216"/>
      <c r="P203" s="216"/>
      <c r="Q203" s="216"/>
      <c r="R203" s="216"/>
      <c r="S203" s="216"/>
      <c r="T203" s="216"/>
      <c r="U203" s="216"/>
      <c r="V203" s="216"/>
      <c r="W203" s="216"/>
      <c r="X203" s="217"/>
      <c r="AT203" s="211" t="s">
        <v>176</v>
      </c>
      <c r="AU203" s="211" t="s">
        <v>83</v>
      </c>
      <c r="AV203" s="208" t="s">
        <v>83</v>
      </c>
      <c r="AW203" s="208" t="s">
        <v>6</v>
      </c>
      <c r="AX203" s="208" t="s">
        <v>81</v>
      </c>
      <c r="AY203" s="211" t="s">
        <v>167</v>
      </c>
    </row>
    <row r="204" spans="2:65" s="31" customFormat="1" ht="44.25" customHeight="1">
      <c r="B204" s="195"/>
      <c r="C204" s="196" t="s">
        <v>363</v>
      </c>
      <c r="D204" s="196" t="s">
        <v>169</v>
      </c>
      <c r="E204" s="197" t="s">
        <v>364</v>
      </c>
      <c r="F204" s="198" t="s">
        <v>365</v>
      </c>
      <c r="G204" s="199" t="s">
        <v>172</v>
      </c>
      <c r="H204" s="200">
        <v>2260</v>
      </c>
      <c r="I204" s="201"/>
      <c r="J204" s="201"/>
      <c r="K204" s="202">
        <f>ROUND(P204*H204,2)</f>
        <v>0</v>
      </c>
      <c r="L204" s="198" t="s">
        <v>173</v>
      </c>
      <c r="M204" s="32"/>
      <c r="N204" s="203"/>
      <c r="O204" s="204" t="s">
        <v>42</v>
      </c>
      <c r="P204" s="130">
        <f>I204+J204</f>
        <v>0</v>
      </c>
      <c r="Q204" s="130">
        <f>ROUND(I204*H204,2)</f>
        <v>0</v>
      </c>
      <c r="R204" s="130">
        <f>ROUND(J204*H204,2)</f>
        <v>0</v>
      </c>
      <c r="S204" s="33"/>
      <c r="T204" s="205">
        <f>S204*H204</f>
        <v>0</v>
      </c>
      <c r="U204" s="205">
        <v>0</v>
      </c>
      <c r="V204" s="205">
        <f>U204*H204</f>
        <v>0</v>
      </c>
      <c r="W204" s="205">
        <v>0</v>
      </c>
      <c r="X204" s="206">
        <f>W204*H204</f>
        <v>0</v>
      </c>
      <c r="AR204" s="11" t="s">
        <v>174</v>
      </c>
      <c r="AT204" s="11" t="s">
        <v>169</v>
      </c>
      <c r="AU204" s="11" t="s">
        <v>83</v>
      </c>
      <c r="AY204" s="11" t="s">
        <v>167</v>
      </c>
      <c r="BE204" s="207">
        <f>IF(O204="základní",K204,0)</f>
        <v>0</v>
      </c>
      <c r="BF204" s="207">
        <f>IF(O204="snížená",K204,0)</f>
        <v>0</v>
      </c>
      <c r="BG204" s="207">
        <f>IF(O204="zákl. přenesená",K204,0)</f>
        <v>0</v>
      </c>
      <c r="BH204" s="207">
        <f>IF(O204="sníž. přenesená",K204,0)</f>
        <v>0</v>
      </c>
      <c r="BI204" s="207">
        <f>IF(O204="nulová",K204,0)</f>
        <v>0</v>
      </c>
      <c r="BJ204" s="11" t="s">
        <v>81</v>
      </c>
      <c r="BK204" s="207">
        <f>ROUND(P204*H204,2)</f>
        <v>0</v>
      </c>
      <c r="BL204" s="11" t="s">
        <v>174</v>
      </c>
      <c r="BM204" s="11" t="s">
        <v>366</v>
      </c>
    </row>
    <row r="205" spans="2:51" s="208" customFormat="1" ht="12.75">
      <c r="B205" s="209"/>
      <c r="D205" s="220" t="s">
        <v>176</v>
      </c>
      <c r="E205" s="229"/>
      <c r="F205" s="230" t="s">
        <v>94</v>
      </c>
      <c r="H205" s="231">
        <v>2260</v>
      </c>
      <c r="I205" s="214"/>
      <c r="J205" s="214"/>
      <c r="M205" s="209"/>
      <c r="N205" s="215"/>
      <c r="O205" s="216"/>
      <c r="P205" s="216"/>
      <c r="Q205" s="216"/>
      <c r="R205" s="216"/>
      <c r="S205" s="216"/>
      <c r="T205" s="216"/>
      <c r="U205" s="216"/>
      <c r="V205" s="216"/>
      <c r="W205" s="216"/>
      <c r="X205" s="217"/>
      <c r="AT205" s="211" t="s">
        <v>176</v>
      </c>
      <c r="AU205" s="211" t="s">
        <v>83</v>
      </c>
      <c r="AV205" s="208" t="s">
        <v>83</v>
      </c>
      <c r="AW205" s="208" t="s">
        <v>6</v>
      </c>
      <c r="AX205" s="208" t="s">
        <v>81</v>
      </c>
      <c r="AY205" s="211" t="s">
        <v>167</v>
      </c>
    </row>
    <row r="206" spans="2:65" s="31" customFormat="1" ht="57" customHeight="1">
      <c r="B206" s="195"/>
      <c r="C206" s="196" t="s">
        <v>367</v>
      </c>
      <c r="D206" s="196" t="s">
        <v>169</v>
      </c>
      <c r="E206" s="197" t="s">
        <v>368</v>
      </c>
      <c r="F206" s="198" t="s">
        <v>369</v>
      </c>
      <c r="G206" s="199" t="s">
        <v>172</v>
      </c>
      <c r="H206" s="200">
        <v>108.5</v>
      </c>
      <c r="I206" s="201"/>
      <c r="J206" s="201"/>
      <c r="K206" s="202">
        <f>ROUND(P206*H206,2)</f>
        <v>0</v>
      </c>
      <c r="L206" s="198" t="s">
        <v>173</v>
      </c>
      <c r="M206" s="32"/>
      <c r="N206" s="203"/>
      <c r="O206" s="204" t="s">
        <v>42</v>
      </c>
      <c r="P206" s="130">
        <f>I206+J206</f>
        <v>0</v>
      </c>
      <c r="Q206" s="130">
        <f>ROUND(I206*H206,2)</f>
        <v>0</v>
      </c>
      <c r="R206" s="130">
        <f>ROUND(J206*H206,2)</f>
        <v>0</v>
      </c>
      <c r="S206" s="33"/>
      <c r="T206" s="205">
        <f>S206*H206</f>
        <v>0</v>
      </c>
      <c r="U206" s="205">
        <v>0</v>
      </c>
      <c r="V206" s="205">
        <f>U206*H206</f>
        <v>0</v>
      </c>
      <c r="W206" s="205">
        <v>0</v>
      </c>
      <c r="X206" s="206">
        <f>W206*H206</f>
        <v>0</v>
      </c>
      <c r="AR206" s="11" t="s">
        <v>174</v>
      </c>
      <c r="AT206" s="11" t="s">
        <v>169</v>
      </c>
      <c r="AU206" s="11" t="s">
        <v>83</v>
      </c>
      <c r="AY206" s="11" t="s">
        <v>167</v>
      </c>
      <c r="BE206" s="207">
        <f>IF(O206="základní",K206,0)</f>
        <v>0</v>
      </c>
      <c r="BF206" s="207">
        <f>IF(O206="snížená",K206,0)</f>
        <v>0</v>
      </c>
      <c r="BG206" s="207">
        <f>IF(O206="zákl. přenesená",K206,0)</f>
        <v>0</v>
      </c>
      <c r="BH206" s="207">
        <f>IF(O206="sníž. přenesená",K206,0)</f>
        <v>0</v>
      </c>
      <c r="BI206" s="207">
        <f>IF(O206="nulová",K206,0)</f>
        <v>0</v>
      </c>
      <c r="BJ206" s="11" t="s">
        <v>81</v>
      </c>
      <c r="BK206" s="207">
        <f>ROUND(P206*H206,2)</f>
        <v>0</v>
      </c>
      <c r="BL206" s="11" t="s">
        <v>174</v>
      </c>
      <c r="BM206" s="11" t="s">
        <v>370</v>
      </c>
    </row>
    <row r="207" spans="2:51" s="208" customFormat="1" ht="12.75">
      <c r="B207" s="209"/>
      <c r="D207" s="210" t="s">
        <v>176</v>
      </c>
      <c r="E207" s="211"/>
      <c r="F207" s="212" t="s">
        <v>96</v>
      </c>
      <c r="H207" s="213">
        <v>105</v>
      </c>
      <c r="I207" s="214"/>
      <c r="J207" s="214"/>
      <c r="M207" s="209"/>
      <c r="N207" s="215"/>
      <c r="O207" s="216"/>
      <c r="P207" s="216"/>
      <c r="Q207" s="216"/>
      <c r="R207" s="216"/>
      <c r="S207" s="216"/>
      <c r="T207" s="216"/>
      <c r="U207" s="216"/>
      <c r="V207" s="216"/>
      <c r="W207" s="216"/>
      <c r="X207" s="217"/>
      <c r="AT207" s="211" t="s">
        <v>176</v>
      </c>
      <c r="AU207" s="211" t="s">
        <v>83</v>
      </c>
      <c r="AV207" s="208" t="s">
        <v>83</v>
      </c>
      <c r="AW207" s="208" t="s">
        <v>6</v>
      </c>
      <c r="AX207" s="208" t="s">
        <v>73</v>
      </c>
      <c r="AY207" s="211" t="s">
        <v>167</v>
      </c>
    </row>
    <row r="208" spans="2:51" s="208" customFormat="1" ht="12.75">
      <c r="B208" s="209"/>
      <c r="D208" s="210" t="s">
        <v>176</v>
      </c>
      <c r="E208" s="211"/>
      <c r="F208" s="212" t="s">
        <v>371</v>
      </c>
      <c r="H208" s="213">
        <v>3.5</v>
      </c>
      <c r="I208" s="214"/>
      <c r="J208" s="214"/>
      <c r="M208" s="209"/>
      <c r="N208" s="215"/>
      <c r="O208" s="216"/>
      <c r="P208" s="216"/>
      <c r="Q208" s="216"/>
      <c r="R208" s="216"/>
      <c r="S208" s="216"/>
      <c r="T208" s="216"/>
      <c r="U208" s="216"/>
      <c r="V208" s="216"/>
      <c r="W208" s="216"/>
      <c r="X208" s="217"/>
      <c r="AT208" s="211" t="s">
        <v>176</v>
      </c>
      <c r="AU208" s="211" t="s">
        <v>83</v>
      </c>
      <c r="AV208" s="208" t="s">
        <v>83</v>
      </c>
      <c r="AW208" s="208" t="s">
        <v>6</v>
      </c>
      <c r="AX208" s="208" t="s">
        <v>73</v>
      </c>
      <c r="AY208" s="211" t="s">
        <v>167</v>
      </c>
    </row>
    <row r="209" spans="2:51" s="208" customFormat="1" ht="12.75">
      <c r="B209" s="209"/>
      <c r="D209" s="210" t="s">
        <v>176</v>
      </c>
      <c r="E209" s="211"/>
      <c r="F209" s="212"/>
      <c r="H209" s="213">
        <v>0</v>
      </c>
      <c r="I209" s="214"/>
      <c r="J209" s="214"/>
      <c r="M209" s="209"/>
      <c r="N209" s="215"/>
      <c r="O209" s="216"/>
      <c r="P209" s="216"/>
      <c r="Q209" s="216"/>
      <c r="R209" s="216"/>
      <c r="S209" s="216"/>
      <c r="T209" s="216"/>
      <c r="U209" s="216"/>
      <c r="V209" s="216"/>
      <c r="W209" s="216"/>
      <c r="X209" s="217"/>
      <c r="AT209" s="211" t="s">
        <v>176</v>
      </c>
      <c r="AU209" s="211" t="s">
        <v>83</v>
      </c>
      <c r="AV209" s="208" t="s">
        <v>83</v>
      </c>
      <c r="AW209" s="208" t="s">
        <v>6</v>
      </c>
      <c r="AX209" s="208" t="s">
        <v>73</v>
      </c>
      <c r="AY209" s="211" t="s">
        <v>167</v>
      </c>
    </row>
    <row r="210" spans="2:51" s="218" customFormat="1" ht="12.75">
      <c r="B210" s="219"/>
      <c r="D210" s="210" t="s">
        <v>176</v>
      </c>
      <c r="E210" s="228"/>
      <c r="F210" s="240" t="s">
        <v>178</v>
      </c>
      <c r="H210" s="241">
        <v>108.5</v>
      </c>
      <c r="I210" s="224"/>
      <c r="J210" s="224"/>
      <c r="M210" s="219"/>
      <c r="N210" s="225"/>
      <c r="O210" s="226"/>
      <c r="P210" s="226"/>
      <c r="Q210" s="226"/>
      <c r="R210" s="226"/>
      <c r="S210" s="226"/>
      <c r="T210" s="226"/>
      <c r="U210" s="226"/>
      <c r="V210" s="226"/>
      <c r="W210" s="226"/>
      <c r="X210" s="227"/>
      <c r="AT210" s="228" t="s">
        <v>176</v>
      </c>
      <c r="AU210" s="228" t="s">
        <v>83</v>
      </c>
      <c r="AV210" s="218" t="s">
        <v>174</v>
      </c>
      <c r="AW210" s="218" t="s">
        <v>6</v>
      </c>
      <c r="AX210" s="218" t="s">
        <v>81</v>
      </c>
      <c r="AY210" s="228" t="s">
        <v>167</v>
      </c>
    </row>
    <row r="211" spans="2:63" s="179" customFormat="1" ht="21.75" customHeight="1">
      <c r="B211" s="180"/>
      <c r="D211" s="192" t="s">
        <v>72</v>
      </c>
      <c r="E211" s="193" t="s">
        <v>372</v>
      </c>
      <c r="F211" s="193" t="s">
        <v>373</v>
      </c>
      <c r="I211" s="183"/>
      <c r="J211" s="183"/>
      <c r="K211" s="194">
        <f>BK211</f>
        <v>0</v>
      </c>
      <c r="M211" s="180"/>
      <c r="N211" s="185"/>
      <c r="O211" s="186"/>
      <c r="P211" s="186"/>
      <c r="Q211" s="187">
        <f>Q212+SUM(Q213:Q262)</f>
        <v>0</v>
      </c>
      <c r="R211" s="187">
        <f>R212+SUM(R213:R262)</f>
        <v>0</v>
      </c>
      <c r="S211" s="186"/>
      <c r="T211" s="188">
        <f>T212+SUM(T213:T262)</f>
        <v>0</v>
      </c>
      <c r="U211" s="186"/>
      <c r="V211" s="188">
        <f>V212+SUM(V213:V262)</f>
        <v>0.00657</v>
      </c>
      <c r="W211" s="186"/>
      <c r="X211" s="189">
        <f>X212+SUM(X213:X262)</f>
        <v>0</v>
      </c>
      <c r="AR211" s="181" t="s">
        <v>81</v>
      </c>
      <c r="AT211" s="190" t="s">
        <v>72</v>
      </c>
      <c r="AU211" s="190" t="s">
        <v>83</v>
      </c>
      <c r="AY211" s="181" t="s">
        <v>167</v>
      </c>
      <c r="BK211" s="191">
        <f>BK212+SUM(BK213:BK262)</f>
        <v>0</v>
      </c>
    </row>
    <row r="212" spans="2:65" s="31" customFormat="1" ht="31.5" customHeight="1">
      <c r="B212" s="195"/>
      <c r="C212" s="196" t="s">
        <v>374</v>
      </c>
      <c r="D212" s="196" t="s">
        <v>169</v>
      </c>
      <c r="E212" s="197" t="s">
        <v>375</v>
      </c>
      <c r="F212" s="198" t="s">
        <v>376</v>
      </c>
      <c r="G212" s="199" t="s">
        <v>195</v>
      </c>
      <c r="H212" s="200">
        <v>73</v>
      </c>
      <c r="I212" s="201"/>
      <c r="J212" s="201"/>
      <c r="K212" s="202">
        <f>ROUND(P212*H212,2)</f>
        <v>0</v>
      </c>
      <c r="L212" s="198" t="s">
        <v>173</v>
      </c>
      <c r="M212" s="32"/>
      <c r="N212" s="203"/>
      <c r="O212" s="204" t="s">
        <v>42</v>
      </c>
      <c r="P212" s="130">
        <f>I212+J212</f>
        <v>0</v>
      </c>
      <c r="Q212" s="130">
        <f>ROUND(I212*H212,2)</f>
        <v>0</v>
      </c>
      <c r="R212" s="130">
        <f>ROUND(J212*H212,2)</f>
        <v>0</v>
      </c>
      <c r="S212" s="33"/>
      <c r="T212" s="205">
        <f>S212*H212</f>
        <v>0</v>
      </c>
      <c r="U212" s="205">
        <v>9E-05</v>
      </c>
      <c r="V212" s="205">
        <f>U212*H212</f>
        <v>0.00657</v>
      </c>
      <c r="W212" s="205">
        <v>0</v>
      </c>
      <c r="X212" s="206">
        <f>W212*H212</f>
        <v>0</v>
      </c>
      <c r="AR212" s="11" t="s">
        <v>174</v>
      </c>
      <c r="AT212" s="11" t="s">
        <v>169</v>
      </c>
      <c r="AU212" s="11" t="s">
        <v>130</v>
      </c>
      <c r="AY212" s="11" t="s">
        <v>167</v>
      </c>
      <c r="BE212" s="207">
        <f>IF(O212="základní",K212,0)</f>
        <v>0</v>
      </c>
      <c r="BF212" s="207">
        <f>IF(O212="snížená",K212,0)</f>
        <v>0</v>
      </c>
      <c r="BG212" s="207">
        <f>IF(O212="zákl. přenesená",K212,0)</f>
        <v>0</v>
      </c>
      <c r="BH212" s="207">
        <f>IF(O212="sníž. přenesená",K212,0)</f>
        <v>0</v>
      </c>
      <c r="BI212" s="207">
        <f>IF(O212="nulová",K212,0)</f>
        <v>0</v>
      </c>
      <c r="BJ212" s="11" t="s">
        <v>81</v>
      </c>
      <c r="BK212" s="207">
        <f>ROUND(P212*H212,2)</f>
        <v>0</v>
      </c>
      <c r="BL212" s="11" t="s">
        <v>174</v>
      </c>
      <c r="BM212" s="11" t="s">
        <v>377</v>
      </c>
    </row>
    <row r="213" spans="2:51" s="232" customFormat="1" ht="12.75">
      <c r="B213" s="233"/>
      <c r="D213" s="210" t="s">
        <v>176</v>
      </c>
      <c r="E213" s="234"/>
      <c r="F213" s="235" t="s">
        <v>378</v>
      </c>
      <c r="H213" s="234"/>
      <c r="I213" s="236"/>
      <c r="J213" s="236"/>
      <c r="M213" s="233"/>
      <c r="N213" s="237"/>
      <c r="O213" s="238"/>
      <c r="P213" s="238"/>
      <c r="Q213" s="238"/>
      <c r="R213" s="238"/>
      <c r="S213" s="238"/>
      <c r="T213" s="238"/>
      <c r="U213" s="238"/>
      <c r="V213" s="238"/>
      <c r="W213" s="238"/>
      <c r="X213" s="239"/>
      <c r="AT213" s="234" t="s">
        <v>176</v>
      </c>
      <c r="AU213" s="234" t="s">
        <v>130</v>
      </c>
      <c r="AV213" s="232" t="s">
        <v>81</v>
      </c>
      <c r="AW213" s="232" t="s">
        <v>6</v>
      </c>
      <c r="AX213" s="232" t="s">
        <v>73</v>
      </c>
      <c r="AY213" s="234" t="s">
        <v>167</v>
      </c>
    </row>
    <row r="214" spans="2:51" s="208" customFormat="1" ht="12.75">
      <c r="B214" s="209"/>
      <c r="D214" s="210" t="s">
        <v>176</v>
      </c>
      <c r="E214" s="211"/>
      <c r="F214" s="212" t="s">
        <v>379</v>
      </c>
      <c r="H214" s="213">
        <v>30</v>
      </c>
      <c r="I214" s="214"/>
      <c r="J214" s="214"/>
      <c r="M214" s="209"/>
      <c r="N214" s="215"/>
      <c r="O214" s="216"/>
      <c r="P214" s="216"/>
      <c r="Q214" s="216"/>
      <c r="R214" s="216"/>
      <c r="S214" s="216"/>
      <c r="T214" s="216"/>
      <c r="U214" s="216"/>
      <c r="V214" s="216"/>
      <c r="W214" s="216"/>
      <c r="X214" s="217"/>
      <c r="AT214" s="211" t="s">
        <v>176</v>
      </c>
      <c r="AU214" s="211" t="s">
        <v>130</v>
      </c>
      <c r="AV214" s="208" t="s">
        <v>83</v>
      </c>
      <c r="AW214" s="208" t="s">
        <v>6</v>
      </c>
      <c r="AX214" s="208" t="s">
        <v>73</v>
      </c>
      <c r="AY214" s="211" t="s">
        <v>167</v>
      </c>
    </row>
    <row r="215" spans="2:51" s="208" customFormat="1" ht="12.75">
      <c r="B215" s="209"/>
      <c r="D215" s="210" t="s">
        <v>176</v>
      </c>
      <c r="E215" s="211"/>
      <c r="F215" s="212" t="s">
        <v>380</v>
      </c>
      <c r="H215" s="213">
        <v>20</v>
      </c>
      <c r="I215" s="214"/>
      <c r="J215" s="214"/>
      <c r="M215" s="209"/>
      <c r="N215" s="215"/>
      <c r="O215" s="216"/>
      <c r="P215" s="216"/>
      <c r="Q215" s="216"/>
      <c r="R215" s="216"/>
      <c r="S215" s="216"/>
      <c r="T215" s="216"/>
      <c r="U215" s="216"/>
      <c r="V215" s="216"/>
      <c r="W215" s="216"/>
      <c r="X215" s="217"/>
      <c r="AT215" s="211" t="s">
        <v>176</v>
      </c>
      <c r="AU215" s="211" t="s">
        <v>130</v>
      </c>
      <c r="AV215" s="208" t="s">
        <v>83</v>
      </c>
      <c r="AW215" s="208" t="s">
        <v>6</v>
      </c>
      <c r="AX215" s="208" t="s">
        <v>73</v>
      </c>
      <c r="AY215" s="211" t="s">
        <v>167</v>
      </c>
    </row>
    <row r="216" spans="2:51" s="208" customFormat="1" ht="12.75">
      <c r="B216" s="209"/>
      <c r="D216" s="210" t="s">
        <v>176</v>
      </c>
      <c r="E216" s="211"/>
      <c r="F216" s="212" t="s">
        <v>381</v>
      </c>
      <c r="H216" s="213">
        <v>13</v>
      </c>
      <c r="I216" s="214"/>
      <c r="J216" s="214"/>
      <c r="M216" s="209"/>
      <c r="N216" s="215"/>
      <c r="O216" s="216"/>
      <c r="P216" s="216"/>
      <c r="Q216" s="216"/>
      <c r="R216" s="216"/>
      <c r="S216" s="216"/>
      <c r="T216" s="216"/>
      <c r="U216" s="216"/>
      <c r="V216" s="216"/>
      <c r="W216" s="216"/>
      <c r="X216" s="217"/>
      <c r="AT216" s="211" t="s">
        <v>176</v>
      </c>
      <c r="AU216" s="211" t="s">
        <v>130</v>
      </c>
      <c r="AV216" s="208" t="s">
        <v>83</v>
      </c>
      <c r="AW216" s="208" t="s">
        <v>6</v>
      </c>
      <c r="AX216" s="208" t="s">
        <v>73</v>
      </c>
      <c r="AY216" s="211" t="s">
        <v>167</v>
      </c>
    </row>
    <row r="217" spans="2:51" s="208" customFormat="1" ht="12.75">
      <c r="B217" s="209"/>
      <c r="D217" s="210" t="s">
        <v>176</v>
      </c>
      <c r="E217" s="211"/>
      <c r="F217" s="212" t="s">
        <v>382</v>
      </c>
      <c r="H217" s="213">
        <v>10</v>
      </c>
      <c r="I217" s="214"/>
      <c r="J217" s="214"/>
      <c r="M217" s="209"/>
      <c r="N217" s="215"/>
      <c r="O217" s="216"/>
      <c r="P217" s="216"/>
      <c r="Q217" s="216"/>
      <c r="R217" s="216"/>
      <c r="S217" s="216"/>
      <c r="T217" s="216"/>
      <c r="U217" s="216"/>
      <c r="V217" s="216"/>
      <c r="W217" s="216"/>
      <c r="X217" s="217"/>
      <c r="AT217" s="211" t="s">
        <v>176</v>
      </c>
      <c r="AU217" s="211" t="s">
        <v>130</v>
      </c>
      <c r="AV217" s="208" t="s">
        <v>83</v>
      </c>
      <c r="AW217" s="208" t="s">
        <v>6</v>
      </c>
      <c r="AX217" s="208" t="s">
        <v>73</v>
      </c>
      <c r="AY217" s="211" t="s">
        <v>167</v>
      </c>
    </row>
    <row r="218" spans="2:51" s="208" customFormat="1" ht="12.75">
      <c r="B218" s="209"/>
      <c r="D218" s="210" t="s">
        <v>176</v>
      </c>
      <c r="E218" s="211"/>
      <c r="F218" s="212"/>
      <c r="H218" s="213">
        <v>0</v>
      </c>
      <c r="I218" s="214"/>
      <c r="J218" s="214"/>
      <c r="M218" s="209"/>
      <c r="N218" s="215"/>
      <c r="O218" s="216"/>
      <c r="P218" s="216"/>
      <c r="Q218" s="216"/>
      <c r="R218" s="216"/>
      <c r="S218" s="216"/>
      <c r="T218" s="216"/>
      <c r="U218" s="216"/>
      <c r="V218" s="216"/>
      <c r="W218" s="216"/>
      <c r="X218" s="217"/>
      <c r="AT218" s="211" t="s">
        <v>176</v>
      </c>
      <c r="AU218" s="211" t="s">
        <v>130</v>
      </c>
      <c r="AV218" s="208" t="s">
        <v>83</v>
      </c>
      <c r="AW218" s="208" t="s">
        <v>6</v>
      </c>
      <c r="AX218" s="208" t="s">
        <v>73</v>
      </c>
      <c r="AY218" s="211" t="s">
        <v>167</v>
      </c>
    </row>
    <row r="219" spans="2:51" s="218" customFormat="1" ht="12.75">
      <c r="B219" s="219"/>
      <c r="D219" s="220" t="s">
        <v>176</v>
      </c>
      <c r="E219" s="221"/>
      <c r="F219" s="222" t="s">
        <v>178</v>
      </c>
      <c r="H219" s="223">
        <v>73</v>
      </c>
      <c r="I219" s="224"/>
      <c r="J219" s="224"/>
      <c r="M219" s="219"/>
      <c r="N219" s="225"/>
      <c r="O219" s="226"/>
      <c r="P219" s="226"/>
      <c r="Q219" s="226"/>
      <c r="R219" s="226"/>
      <c r="S219" s="226"/>
      <c r="T219" s="226"/>
      <c r="U219" s="226"/>
      <c r="V219" s="226"/>
      <c r="W219" s="226"/>
      <c r="X219" s="227"/>
      <c r="AT219" s="228" t="s">
        <v>176</v>
      </c>
      <c r="AU219" s="228" t="s">
        <v>130</v>
      </c>
      <c r="AV219" s="218" t="s">
        <v>174</v>
      </c>
      <c r="AW219" s="218" t="s">
        <v>6</v>
      </c>
      <c r="AX219" s="218" t="s">
        <v>81</v>
      </c>
      <c r="AY219" s="228" t="s">
        <v>167</v>
      </c>
    </row>
    <row r="220" spans="2:65" s="31" customFormat="1" ht="31.5" customHeight="1">
      <c r="B220" s="195"/>
      <c r="C220" s="196" t="s">
        <v>383</v>
      </c>
      <c r="D220" s="196" t="s">
        <v>169</v>
      </c>
      <c r="E220" s="197" t="s">
        <v>384</v>
      </c>
      <c r="F220" s="198" t="s">
        <v>385</v>
      </c>
      <c r="G220" s="199" t="s">
        <v>243</v>
      </c>
      <c r="H220" s="200">
        <v>1389.408</v>
      </c>
      <c r="I220" s="201"/>
      <c r="J220" s="201"/>
      <c r="K220" s="202">
        <f>ROUND(P220*H220,2)</f>
        <v>0</v>
      </c>
      <c r="L220" s="198" t="s">
        <v>173</v>
      </c>
      <c r="M220" s="32"/>
      <c r="N220" s="203"/>
      <c r="O220" s="204" t="s">
        <v>42</v>
      </c>
      <c r="P220" s="130">
        <f>I220+J220</f>
        <v>0</v>
      </c>
      <c r="Q220" s="130">
        <f>ROUND(I220*H220,2)</f>
        <v>0</v>
      </c>
      <c r="R220" s="130">
        <f>ROUND(J220*H220,2)</f>
        <v>0</v>
      </c>
      <c r="S220" s="33"/>
      <c r="T220" s="205">
        <f>S220*H220</f>
        <v>0</v>
      </c>
      <c r="U220" s="205">
        <v>0</v>
      </c>
      <c r="V220" s="205">
        <f>U220*H220</f>
        <v>0</v>
      </c>
      <c r="W220" s="205">
        <v>0</v>
      </c>
      <c r="X220" s="206">
        <f>W220*H220</f>
        <v>0</v>
      </c>
      <c r="AR220" s="11" t="s">
        <v>174</v>
      </c>
      <c r="AT220" s="11" t="s">
        <v>169</v>
      </c>
      <c r="AU220" s="11" t="s">
        <v>130</v>
      </c>
      <c r="AY220" s="11" t="s">
        <v>167</v>
      </c>
      <c r="BE220" s="207">
        <f>IF(O220="základní",K220,0)</f>
        <v>0</v>
      </c>
      <c r="BF220" s="207">
        <f>IF(O220="snížená",K220,0)</f>
        <v>0</v>
      </c>
      <c r="BG220" s="207">
        <f>IF(O220="zákl. přenesená",K220,0)</f>
        <v>0</v>
      </c>
      <c r="BH220" s="207">
        <f>IF(O220="sníž. přenesená",K220,0)</f>
        <v>0</v>
      </c>
      <c r="BI220" s="207">
        <f>IF(O220="nulová",K220,0)</f>
        <v>0</v>
      </c>
      <c r="BJ220" s="11" t="s">
        <v>81</v>
      </c>
      <c r="BK220" s="207">
        <f>ROUND(P220*H220,2)</f>
        <v>0</v>
      </c>
      <c r="BL220" s="11" t="s">
        <v>174</v>
      </c>
      <c r="BM220" s="11" t="s">
        <v>386</v>
      </c>
    </row>
    <row r="221" spans="2:51" s="208" customFormat="1" ht="12.75">
      <c r="B221" s="209"/>
      <c r="D221" s="210" t="s">
        <v>176</v>
      </c>
      <c r="E221" s="211"/>
      <c r="F221" s="212" t="s">
        <v>387</v>
      </c>
      <c r="H221" s="213">
        <v>33.908</v>
      </c>
      <c r="I221" s="214"/>
      <c r="J221" s="214"/>
      <c r="M221" s="209"/>
      <c r="N221" s="215"/>
      <c r="O221" s="216"/>
      <c r="P221" s="216"/>
      <c r="Q221" s="216"/>
      <c r="R221" s="216"/>
      <c r="S221" s="216"/>
      <c r="T221" s="216"/>
      <c r="U221" s="216"/>
      <c r="V221" s="216"/>
      <c r="W221" s="216"/>
      <c r="X221" s="217"/>
      <c r="AT221" s="211" t="s">
        <v>176</v>
      </c>
      <c r="AU221" s="211" t="s">
        <v>130</v>
      </c>
      <c r="AV221" s="208" t="s">
        <v>83</v>
      </c>
      <c r="AW221" s="208" t="s">
        <v>6</v>
      </c>
      <c r="AX221" s="208" t="s">
        <v>73</v>
      </c>
      <c r="AY221" s="211" t="s">
        <v>167</v>
      </c>
    </row>
    <row r="222" spans="2:51" s="208" customFormat="1" ht="12.75">
      <c r="B222" s="209"/>
      <c r="D222" s="210" t="s">
        <v>176</v>
      </c>
      <c r="E222" s="211"/>
      <c r="F222" s="212" t="s">
        <v>388</v>
      </c>
      <c r="H222" s="213">
        <v>1355.5</v>
      </c>
      <c r="I222" s="214"/>
      <c r="J222" s="214"/>
      <c r="M222" s="209"/>
      <c r="N222" s="215"/>
      <c r="O222" s="216"/>
      <c r="P222" s="216"/>
      <c r="Q222" s="216"/>
      <c r="R222" s="216"/>
      <c r="S222" s="216"/>
      <c r="T222" s="216"/>
      <c r="U222" s="216"/>
      <c r="V222" s="216"/>
      <c r="W222" s="216"/>
      <c r="X222" s="217"/>
      <c r="AT222" s="211" t="s">
        <v>176</v>
      </c>
      <c r="AU222" s="211" t="s">
        <v>130</v>
      </c>
      <c r="AV222" s="208" t="s">
        <v>83</v>
      </c>
      <c r="AW222" s="208" t="s">
        <v>6</v>
      </c>
      <c r="AX222" s="208" t="s">
        <v>73</v>
      </c>
      <c r="AY222" s="211" t="s">
        <v>167</v>
      </c>
    </row>
    <row r="223" spans="2:51" s="218" customFormat="1" ht="12.75">
      <c r="B223" s="219"/>
      <c r="D223" s="220" t="s">
        <v>176</v>
      </c>
      <c r="E223" s="221" t="s">
        <v>389</v>
      </c>
      <c r="F223" s="222" t="s">
        <v>178</v>
      </c>
      <c r="H223" s="223">
        <v>1389.408</v>
      </c>
      <c r="I223" s="224"/>
      <c r="J223" s="224"/>
      <c r="M223" s="219"/>
      <c r="N223" s="225"/>
      <c r="O223" s="226"/>
      <c r="P223" s="226"/>
      <c r="Q223" s="226"/>
      <c r="R223" s="226"/>
      <c r="S223" s="226"/>
      <c r="T223" s="226"/>
      <c r="U223" s="226"/>
      <c r="V223" s="226"/>
      <c r="W223" s="226"/>
      <c r="X223" s="227"/>
      <c r="AT223" s="228" t="s">
        <v>176</v>
      </c>
      <c r="AU223" s="228" t="s">
        <v>130</v>
      </c>
      <c r="AV223" s="218" t="s">
        <v>174</v>
      </c>
      <c r="AW223" s="218" t="s">
        <v>6</v>
      </c>
      <c r="AX223" s="218" t="s">
        <v>81</v>
      </c>
      <c r="AY223" s="228" t="s">
        <v>167</v>
      </c>
    </row>
    <row r="224" spans="2:65" s="31" customFormat="1" ht="31.5" customHeight="1">
      <c r="B224" s="195"/>
      <c r="C224" s="196" t="s">
        <v>390</v>
      </c>
      <c r="D224" s="196" t="s">
        <v>169</v>
      </c>
      <c r="E224" s="197" t="s">
        <v>391</v>
      </c>
      <c r="F224" s="198" t="s">
        <v>392</v>
      </c>
      <c r="G224" s="199" t="s">
        <v>243</v>
      </c>
      <c r="H224" s="200">
        <v>5964.528</v>
      </c>
      <c r="I224" s="201"/>
      <c r="J224" s="201"/>
      <c r="K224" s="202">
        <f>ROUND(P224*H224,2)</f>
        <v>0</v>
      </c>
      <c r="L224" s="198" t="s">
        <v>173</v>
      </c>
      <c r="M224" s="32"/>
      <c r="N224" s="203"/>
      <c r="O224" s="204" t="s">
        <v>42</v>
      </c>
      <c r="P224" s="130">
        <f>I224+J224</f>
        <v>0</v>
      </c>
      <c r="Q224" s="130">
        <f>ROUND(I224*H224,2)</f>
        <v>0</v>
      </c>
      <c r="R224" s="130">
        <f>ROUND(J224*H224,2)</f>
        <v>0</v>
      </c>
      <c r="S224" s="33"/>
      <c r="T224" s="205">
        <f>S224*H224</f>
        <v>0</v>
      </c>
      <c r="U224" s="205">
        <v>0</v>
      </c>
      <c r="V224" s="205">
        <f>U224*H224</f>
        <v>0</v>
      </c>
      <c r="W224" s="205">
        <v>0</v>
      </c>
      <c r="X224" s="206">
        <f>W224*H224</f>
        <v>0</v>
      </c>
      <c r="AR224" s="11" t="s">
        <v>174</v>
      </c>
      <c r="AT224" s="11" t="s">
        <v>169</v>
      </c>
      <c r="AU224" s="11" t="s">
        <v>130</v>
      </c>
      <c r="AY224" s="11" t="s">
        <v>167</v>
      </c>
      <c r="BE224" s="207">
        <f>IF(O224="základní",K224,0)</f>
        <v>0</v>
      </c>
      <c r="BF224" s="207">
        <f>IF(O224="snížená",K224,0)</f>
        <v>0</v>
      </c>
      <c r="BG224" s="207">
        <f>IF(O224="zákl. přenesená",K224,0)</f>
        <v>0</v>
      </c>
      <c r="BH224" s="207">
        <f>IF(O224="sníž. přenesená",K224,0)</f>
        <v>0</v>
      </c>
      <c r="BI224" s="207">
        <f>IF(O224="nulová",K224,0)</f>
        <v>0</v>
      </c>
      <c r="BJ224" s="11" t="s">
        <v>81</v>
      </c>
      <c r="BK224" s="207">
        <f>ROUND(P224*H224,2)</f>
        <v>0</v>
      </c>
      <c r="BL224" s="11" t="s">
        <v>174</v>
      </c>
      <c r="BM224" s="11" t="s">
        <v>393</v>
      </c>
    </row>
    <row r="225" spans="2:51" s="232" customFormat="1" ht="12.75">
      <c r="B225" s="233"/>
      <c r="D225" s="210" t="s">
        <v>176</v>
      </c>
      <c r="E225" s="234"/>
      <c r="F225" s="235" t="s">
        <v>394</v>
      </c>
      <c r="H225" s="234"/>
      <c r="I225" s="236"/>
      <c r="J225" s="236"/>
      <c r="M225" s="233"/>
      <c r="N225" s="237"/>
      <c r="O225" s="238"/>
      <c r="P225" s="238"/>
      <c r="Q225" s="238"/>
      <c r="R225" s="238"/>
      <c r="S225" s="238"/>
      <c r="T225" s="238"/>
      <c r="U225" s="238"/>
      <c r="V225" s="238"/>
      <c r="W225" s="238"/>
      <c r="X225" s="239"/>
      <c r="AT225" s="234" t="s">
        <v>176</v>
      </c>
      <c r="AU225" s="234" t="s">
        <v>130</v>
      </c>
      <c r="AV225" s="232" t="s">
        <v>81</v>
      </c>
      <c r="AW225" s="232" t="s">
        <v>6</v>
      </c>
      <c r="AX225" s="232" t="s">
        <v>73</v>
      </c>
      <c r="AY225" s="234" t="s">
        <v>167</v>
      </c>
    </row>
    <row r="226" spans="2:51" s="208" customFormat="1" ht="12.75">
      <c r="B226" s="209"/>
      <c r="D226" s="210" t="s">
        <v>176</v>
      </c>
      <c r="E226" s="211"/>
      <c r="F226" s="212" t="s">
        <v>395</v>
      </c>
      <c r="H226" s="213">
        <v>542.528</v>
      </c>
      <c r="I226" s="214"/>
      <c r="J226" s="214"/>
      <c r="M226" s="209"/>
      <c r="N226" s="215"/>
      <c r="O226" s="216"/>
      <c r="P226" s="216"/>
      <c r="Q226" s="216"/>
      <c r="R226" s="216"/>
      <c r="S226" s="216"/>
      <c r="T226" s="216"/>
      <c r="U226" s="216"/>
      <c r="V226" s="216"/>
      <c r="W226" s="216"/>
      <c r="X226" s="217"/>
      <c r="AT226" s="211" t="s">
        <v>176</v>
      </c>
      <c r="AU226" s="211" t="s">
        <v>130</v>
      </c>
      <c r="AV226" s="208" t="s">
        <v>83</v>
      </c>
      <c r="AW226" s="208" t="s">
        <v>6</v>
      </c>
      <c r="AX226" s="208" t="s">
        <v>73</v>
      </c>
      <c r="AY226" s="211" t="s">
        <v>167</v>
      </c>
    </row>
    <row r="227" spans="2:51" s="208" customFormat="1" ht="12.75">
      <c r="B227" s="209"/>
      <c r="D227" s="210" t="s">
        <v>176</v>
      </c>
      <c r="E227" s="211"/>
      <c r="F227" s="212"/>
      <c r="H227" s="213">
        <v>0</v>
      </c>
      <c r="I227" s="214"/>
      <c r="J227" s="214"/>
      <c r="M227" s="209"/>
      <c r="N227" s="215"/>
      <c r="O227" s="216"/>
      <c r="P227" s="216"/>
      <c r="Q227" s="216"/>
      <c r="R227" s="216"/>
      <c r="S227" s="216"/>
      <c r="T227" s="216"/>
      <c r="U227" s="216"/>
      <c r="V227" s="216"/>
      <c r="W227" s="216"/>
      <c r="X227" s="217"/>
      <c r="AT227" s="211" t="s">
        <v>176</v>
      </c>
      <c r="AU227" s="211" t="s">
        <v>130</v>
      </c>
      <c r="AV227" s="208" t="s">
        <v>83</v>
      </c>
      <c r="AW227" s="208" t="s">
        <v>6</v>
      </c>
      <c r="AX227" s="208" t="s">
        <v>73</v>
      </c>
      <c r="AY227" s="211" t="s">
        <v>167</v>
      </c>
    </row>
    <row r="228" spans="2:51" s="208" customFormat="1" ht="12.75">
      <c r="B228" s="209"/>
      <c r="D228" s="210" t="s">
        <v>176</v>
      </c>
      <c r="E228" s="211"/>
      <c r="F228" s="212" t="s">
        <v>396</v>
      </c>
      <c r="H228" s="213">
        <v>5422</v>
      </c>
      <c r="I228" s="214"/>
      <c r="J228" s="214"/>
      <c r="M228" s="209"/>
      <c r="N228" s="215"/>
      <c r="O228" s="216"/>
      <c r="P228" s="216"/>
      <c r="Q228" s="216"/>
      <c r="R228" s="216"/>
      <c r="S228" s="216"/>
      <c r="T228" s="216"/>
      <c r="U228" s="216"/>
      <c r="V228" s="216"/>
      <c r="W228" s="216"/>
      <c r="X228" s="217"/>
      <c r="AT228" s="211" t="s">
        <v>176</v>
      </c>
      <c r="AU228" s="211" t="s">
        <v>130</v>
      </c>
      <c r="AV228" s="208" t="s">
        <v>83</v>
      </c>
      <c r="AW228" s="208" t="s">
        <v>6</v>
      </c>
      <c r="AX228" s="208" t="s">
        <v>73</v>
      </c>
      <c r="AY228" s="211" t="s">
        <v>167</v>
      </c>
    </row>
    <row r="229" spans="2:51" s="218" customFormat="1" ht="12.75">
      <c r="B229" s="219"/>
      <c r="D229" s="220" t="s">
        <v>176</v>
      </c>
      <c r="E229" s="221"/>
      <c r="F229" s="222" t="s">
        <v>178</v>
      </c>
      <c r="H229" s="223">
        <v>5964.528</v>
      </c>
      <c r="I229" s="224"/>
      <c r="J229" s="224"/>
      <c r="M229" s="219"/>
      <c r="N229" s="225"/>
      <c r="O229" s="226"/>
      <c r="P229" s="226"/>
      <c r="Q229" s="226"/>
      <c r="R229" s="226"/>
      <c r="S229" s="226"/>
      <c r="T229" s="226"/>
      <c r="U229" s="226"/>
      <c r="V229" s="226"/>
      <c r="W229" s="226"/>
      <c r="X229" s="227"/>
      <c r="AT229" s="228" t="s">
        <v>176</v>
      </c>
      <c r="AU229" s="228" t="s">
        <v>130</v>
      </c>
      <c r="AV229" s="218" t="s">
        <v>174</v>
      </c>
      <c r="AW229" s="218" t="s">
        <v>6</v>
      </c>
      <c r="AX229" s="218" t="s">
        <v>81</v>
      </c>
      <c r="AY229" s="228" t="s">
        <v>167</v>
      </c>
    </row>
    <row r="230" spans="2:65" s="31" customFormat="1" ht="31.5" customHeight="1">
      <c r="B230" s="195"/>
      <c r="C230" s="196" t="s">
        <v>397</v>
      </c>
      <c r="D230" s="196" t="s">
        <v>169</v>
      </c>
      <c r="E230" s="197" t="s">
        <v>398</v>
      </c>
      <c r="F230" s="198" t="s">
        <v>399</v>
      </c>
      <c r="G230" s="199" t="s">
        <v>243</v>
      </c>
      <c r="H230" s="200">
        <v>658.338</v>
      </c>
      <c r="I230" s="201"/>
      <c r="J230" s="201"/>
      <c r="K230" s="202">
        <f>ROUND(P230*H230,2)</f>
        <v>0</v>
      </c>
      <c r="L230" s="198" t="s">
        <v>173</v>
      </c>
      <c r="M230" s="32"/>
      <c r="N230" s="203"/>
      <c r="O230" s="204" t="s">
        <v>42</v>
      </c>
      <c r="P230" s="130">
        <f>I230+J230</f>
        <v>0</v>
      </c>
      <c r="Q230" s="130">
        <f>ROUND(I230*H230,2)</f>
        <v>0</v>
      </c>
      <c r="R230" s="130">
        <f>ROUND(J230*H230,2)</f>
        <v>0</v>
      </c>
      <c r="S230" s="33"/>
      <c r="T230" s="205">
        <f>S230*H230</f>
        <v>0</v>
      </c>
      <c r="U230" s="205">
        <v>0</v>
      </c>
      <c r="V230" s="205">
        <f>U230*H230</f>
        <v>0</v>
      </c>
      <c r="W230" s="205">
        <v>0</v>
      </c>
      <c r="X230" s="206">
        <f>W230*H230</f>
        <v>0</v>
      </c>
      <c r="AR230" s="11" t="s">
        <v>174</v>
      </c>
      <c r="AT230" s="11" t="s">
        <v>169</v>
      </c>
      <c r="AU230" s="11" t="s">
        <v>130</v>
      </c>
      <c r="AY230" s="11" t="s">
        <v>167</v>
      </c>
      <c r="BE230" s="207">
        <f>IF(O230="základní",K230,0)</f>
        <v>0</v>
      </c>
      <c r="BF230" s="207">
        <f>IF(O230="snížená",K230,0)</f>
        <v>0</v>
      </c>
      <c r="BG230" s="207">
        <f>IF(O230="zákl. přenesená",K230,0)</f>
        <v>0</v>
      </c>
      <c r="BH230" s="207">
        <f>IF(O230="sníž. přenesená",K230,0)</f>
        <v>0</v>
      </c>
      <c r="BI230" s="207">
        <f>IF(O230="nulová",K230,0)</f>
        <v>0</v>
      </c>
      <c r="BJ230" s="11" t="s">
        <v>81</v>
      </c>
      <c r="BK230" s="207">
        <f>ROUND(P230*H230,2)</f>
        <v>0</v>
      </c>
      <c r="BL230" s="11" t="s">
        <v>174</v>
      </c>
      <c r="BM230" s="11" t="s">
        <v>400</v>
      </c>
    </row>
    <row r="231" spans="2:51" s="208" customFormat="1" ht="12.75">
      <c r="B231" s="209"/>
      <c r="D231" s="210" t="s">
        <v>176</v>
      </c>
      <c r="E231" s="211"/>
      <c r="F231" s="212" t="s">
        <v>401</v>
      </c>
      <c r="H231" s="213">
        <v>4.025</v>
      </c>
      <c r="I231" s="214"/>
      <c r="J231" s="214"/>
      <c r="M231" s="209"/>
      <c r="N231" s="215"/>
      <c r="O231" s="216"/>
      <c r="P231" s="216"/>
      <c r="Q231" s="216"/>
      <c r="R231" s="216"/>
      <c r="S231" s="216"/>
      <c r="T231" s="216"/>
      <c r="U231" s="216"/>
      <c r="V231" s="216"/>
      <c r="W231" s="216"/>
      <c r="X231" s="217"/>
      <c r="AT231" s="211" t="s">
        <v>176</v>
      </c>
      <c r="AU231" s="211" t="s">
        <v>130</v>
      </c>
      <c r="AV231" s="208" t="s">
        <v>83</v>
      </c>
      <c r="AW231" s="208" t="s">
        <v>6</v>
      </c>
      <c r="AX231" s="208" t="s">
        <v>73</v>
      </c>
      <c r="AY231" s="211" t="s">
        <v>167</v>
      </c>
    </row>
    <row r="232" spans="2:51" s="208" customFormat="1" ht="12.75">
      <c r="B232" s="209"/>
      <c r="D232" s="210" t="s">
        <v>176</v>
      </c>
      <c r="E232" s="211"/>
      <c r="F232" s="212" t="s">
        <v>402</v>
      </c>
      <c r="H232" s="213">
        <v>26.68</v>
      </c>
      <c r="I232" s="214"/>
      <c r="J232" s="214"/>
      <c r="M232" s="209"/>
      <c r="N232" s="215"/>
      <c r="O232" s="216"/>
      <c r="P232" s="216"/>
      <c r="Q232" s="216"/>
      <c r="R232" s="216"/>
      <c r="S232" s="216"/>
      <c r="T232" s="216"/>
      <c r="U232" s="216"/>
      <c r="V232" s="216"/>
      <c r="W232" s="216"/>
      <c r="X232" s="217"/>
      <c r="AT232" s="211" t="s">
        <v>176</v>
      </c>
      <c r="AU232" s="211" t="s">
        <v>130</v>
      </c>
      <c r="AV232" s="208" t="s">
        <v>83</v>
      </c>
      <c r="AW232" s="208" t="s">
        <v>6</v>
      </c>
      <c r="AX232" s="208" t="s">
        <v>73</v>
      </c>
      <c r="AY232" s="211" t="s">
        <v>167</v>
      </c>
    </row>
    <row r="233" spans="2:51" s="208" customFormat="1" ht="12.75">
      <c r="B233" s="209"/>
      <c r="D233" s="210" t="s">
        <v>176</v>
      </c>
      <c r="E233" s="211"/>
      <c r="F233" s="212" t="s">
        <v>403</v>
      </c>
      <c r="H233" s="213">
        <v>576.3</v>
      </c>
      <c r="I233" s="214"/>
      <c r="J233" s="214"/>
      <c r="M233" s="209"/>
      <c r="N233" s="215"/>
      <c r="O233" s="216"/>
      <c r="P233" s="216"/>
      <c r="Q233" s="216"/>
      <c r="R233" s="216"/>
      <c r="S233" s="216"/>
      <c r="T233" s="216"/>
      <c r="U233" s="216"/>
      <c r="V233" s="216"/>
      <c r="W233" s="216"/>
      <c r="X233" s="217"/>
      <c r="AT233" s="211" t="s">
        <v>176</v>
      </c>
      <c r="AU233" s="211" t="s">
        <v>130</v>
      </c>
      <c r="AV233" s="208" t="s">
        <v>83</v>
      </c>
      <c r="AW233" s="208" t="s">
        <v>6</v>
      </c>
      <c r="AX233" s="208" t="s">
        <v>73</v>
      </c>
      <c r="AY233" s="211" t="s">
        <v>167</v>
      </c>
    </row>
    <row r="234" spans="2:51" s="208" customFormat="1" ht="12.75">
      <c r="B234" s="209"/>
      <c r="D234" s="210" t="s">
        <v>176</v>
      </c>
      <c r="E234" s="211"/>
      <c r="F234" s="212" t="s">
        <v>404</v>
      </c>
      <c r="H234" s="213">
        <v>17.733</v>
      </c>
      <c r="I234" s="214"/>
      <c r="J234" s="214"/>
      <c r="M234" s="209"/>
      <c r="N234" s="215"/>
      <c r="O234" s="216"/>
      <c r="P234" s="216"/>
      <c r="Q234" s="216"/>
      <c r="R234" s="216"/>
      <c r="S234" s="216"/>
      <c r="T234" s="216"/>
      <c r="U234" s="216"/>
      <c r="V234" s="216"/>
      <c r="W234" s="216"/>
      <c r="X234" s="217"/>
      <c r="AT234" s="211" t="s">
        <v>176</v>
      </c>
      <c r="AU234" s="211" t="s">
        <v>130</v>
      </c>
      <c r="AV234" s="208" t="s">
        <v>83</v>
      </c>
      <c r="AW234" s="208" t="s">
        <v>6</v>
      </c>
      <c r="AX234" s="208" t="s">
        <v>73</v>
      </c>
      <c r="AY234" s="211" t="s">
        <v>167</v>
      </c>
    </row>
    <row r="235" spans="2:51" s="208" customFormat="1" ht="12.75">
      <c r="B235" s="209"/>
      <c r="D235" s="210" t="s">
        <v>176</v>
      </c>
      <c r="E235" s="211"/>
      <c r="F235" s="212" t="s">
        <v>405</v>
      </c>
      <c r="H235" s="213">
        <v>33.6</v>
      </c>
      <c r="I235" s="214"/>
      <c r="J235" s="214"/>
      <c r="M235" s="209"/>
      <c r="N235" s="215"/>
      <c r="O235" s="216"/>
      <c r="P235" s="216"/>
      <c r="Q235" s="216"/>
      <c r="R235" s="216"/>
      <c r="S235" s="216"/>
      <c r="T235" s="216"/>
      <c r="U235" s="216"/>
      <c r="V235" s="216"/>
      <c r="W235" s="216"/>
      <c r="X235" s="217"/>
      <c r="AT235" s="211" t="s">
        <v>176</v>
      </c>
      <c r="AU235" s="211" t="s">
        <v>130</v>
      </c>
      <c r="AV235" s="208" t="s">
        <v>83</v>
      </c>
      <c r="AW235" s="208" t="s">
        <v>6</v>
      </c>
      <c r="AX235" s="208" t="s">
        <v>73</v>
      </c>
      <c r="AY235" s="211" t="s">
        <v>167</v>
      </c>
    </row>
    <row r="236" spans="2:51" s="218" customFormat="1" ht="12.75">
      <c r="B236" s="219"/>
      <c r="D236" s="220" t="s">
        <v>176</v>
      </c>
      <c r="E236" s="221"/>
      <c r="F236" s="222" t="s">
        <v>178</v>
      </c>
      <c r="H236" s="223">
        <v>658.338</v>
      </c>
      <c r="I236" s="224"/>
      <c r="J236" s="224"/>
      <c r="M236" s="219"/>
      <c r="N236" s="225"/>
      <c r="O236" s="226"/>
      <c r="P236" s="226"/>
      <c r="Q236" s="226"/>
      <c r="R236" s="226"/>
      <c r="S236" s="226"/>
      <c r="T236" s="226"/>
      <c r="U236" s="226"/>
      <c r="V236" s="226"/>
      <c r="W236" s="226"/>
      <c r="X236" s="227"/>
      <c r="AT236" s="228" t="s">
        <v>176</v>
      </c>
      <c r="AU236" s="228" t="s">
        <v>130</v>
      </c>
      <c r="AV236" s="218" t="s">
        <v>174</v>
      </c>
      <c r="AW236" s="218" t="s">
        <v>6</v>
      </c>
      <c r="AX236" s="218" t="s">
        <v>81</v>
      </c>
      <c r="AY236" s="228" t="s">
        <v>167</v>
      </c>
    </row>
    <row r="237" spans="2:65" s="31" customFormat="1" ht="31.5" customHeight="1">
      <c r="B237" s="195"/>
      <c r="C237" s="196" t="s">
        <v>406</v>
      </c>
      <c r="D237" s="196" t="s">
        <v>169</v>
      </c>
      <c r="E237" s="197" t="s">
        <v>407</v>
      </c>
      <c r="F237" s="198" t="s">
        <v>392</v>
      </c>
      <c r="G237" s="199" t="s">
        <v>243</v>
      </c>
      <c r="H237" s="200">
        <v>1405.5</v>
      </c>
      <c r="I237" s="201"/>
      <c r="J237" s="201"/>
      <c r="K237" s="202">
        <f>ROUND(P237*H237,2)</f>
        <v>0</v>
      </c>
      <c r="L237" s="198" t="s">
        <v>173</v>
      </c>
      <c r="M237" s="32"/>
      <c r="N237" s="203"/>
      <c r="O237" s="204" t="s">
        <v>42</v>
      </c>
      <c r="P237" s="130">
        <f>I237+J237</f>
        <v>0</v>
      </c>
      <c r="Q237" s="130">
        <f>ROUND(I237*H237,2)</f>
        <v>0</v>
      </c>
      <c r="R237" s="130">
        <f>ROUND(J237*H237,2)</f>
        <v>0</v>
      </c>
      <c r="S237" s="33"/>
      <c r="T237" s="205">
        <f>S237*H237</f>
        <v>0</v>
      </c>
      <c r="U237" s="205">
        <v>0</v>
      </c>
      <c r="V237" s="205">
        <f>U237*H237</f>
        <v>0</v>
      </c>
      <c r="W237" s="205">
        <v>0</v>
      </c>
      <c r="X237" s="206">
        <f>W237*H237</f>
        <v>0</v>
      </c>
      <c r="AR237" s="11" t="s">
        <v>174</v>
      </c>
      <c r="AT237" s="11" t="s">
        <v>169</v>
      </c>
      <c r="AU237" s="11" t="s">
        <v>130</v>
      </c>
      <c r="AY237" s="11" t="s">
        <v>167</v>
      </c>
      <c r="BE237" s="207">
        <f>IF(O237="základní",K237,0)</f>
        <v>0</v>
      </c>
      <c r="BF237" s="207">
        <f>IF(O237="snížená",K237,0)</f>
        <v>0</v>
      </c>
      <c r="BG237" s="207">
        <f>IF(O237="zákl. přenesená",K237,0)</f>
        <v>0</v>
      </c>
      <c r="BH237" s="207">
        <f>IF(O237="sníž. přenesená",K237,0)</f>
        <v>0</v>
      </c>
      <c r="BI237" s="207">
        <f>IF(O237="nulová",K237,0)</f>
        <v>0</v>
      </c>
      <c r="BJ237" s="11" t="s">
        <v>81</v>
      </c>
      <c r="BK237" s="207">
        <f>ROUND(P237*H237,2)</f>
        <v>0</v>
      </c>
      <c r="BL237" s="11" t="s">
        <v>174</v>
      </c>
      <c r="BM237" s="11" t="s">
        <v>408</v>
      </c>
    </row>
    <row r="238" spans="2:51" s="208" customFormat="1" ht="12.75">
      <c r="B238" s="209"/>
      <c r="D238" s="210" t="s">
        <v>176</v>
      </c>
      <c r="E238" s="211"/>
      <c r="F238" s="212" t="s">
        <v>409</v>
      </c>
      <c r="H238" s="213">
        <v>8.05</v>
      </c>
      <c r="I238" s="214"/>
      <c r="J238" s="214"/>
      <c r="M238" s="209"/>
      <c r="N238" s="215"/>
      <c r="O238" s="216"/>
      <c r="P238" s="216"/>
      <c r="Q238" s="216"/>
      <c r="R238" s="216"/>
      <c r="S238" s="216"/>
      <c r="T238" s="216"/>
      <c r="U238" s="216"/>
      <c r="V238" s="216"/>
      <c r="W238" s="216"/>
      <c r="X238" s="217"/>
      <c r="AT238" s="211" t="s">
        <v>176</v>
      </c>
      <c r="AU238" s="211" t="s">
        <v>130</v>
      </c>
      <c r="AV238" s="208" t="s">
        <v>83</v>
      </c>
      <c r="AW238" s="208" t="s">
        <v>6</v>
      </c>
      <c r="AX238" s="208" t="s">
        <v>73</v>
      </c>
      <c r="AY238" s="211" t="s">
        <v>167</v>
      </c>
    </row>
    <row r="239" spans="2:51" s="208" customFormat="1" ht="12.75">
      <c r="B239" s="209"/>
      <c r="D239" s="210" t="s">
        <v>176</v>
      </c>
      <c r="E239" s="211"/>
      <c r="F239" s="212" t="s">
        <v>410</v>
      </c>
      <c r="H239" s="213">
        <v>106.72</v>
      </c>
      <c r="I239" s="214"/>
      <c r="J239" s="214"/>
      <c r="M239" s="209"/>
      <c r="N239" s="215"/>
      <c r="O239" s="216"/>
      <c r="P239" s="216"/>
      <c r="Q239" s="216"/>
      <c r="R239" s="216"/>
      <c r="S239" s="216"/>
      <c r="T239" s="216"/>
      <c r="U239" s="216"/>
      <c r="V239" s="216"/>
      <c r="W239" s="216"/>
      <c r="X239" s="217"/>
      <c r="AT239" s="211" t="s">
        <v>176</v>
      </c>
      <c r="AU239" s="211" t="s">
        <v>130</v>
      </c>
      <c r="AV239" s="208" t="s">
        <v>83</v>
      </c>
      <c r="AW239" s="208" t="s">
        <v>6</v>
      </c>
      <c r="AX239" s="208" t="s">
        <v>73</v>
      </c>
      <c r="AY239" s="211" t="s">
        <v>167</v>
      </c>
    </row>
    <row r="240" spans="2:51" s="208" customFormat="1" ht="12.75">
      <c r="B240" s="209"/>
      <c r="D240" s="210" t="s">
        <v>176</v>
      </c>
      <c r="E240" s="211"/>
      <c r="F240" s="212" t="s">
        <v>411</v>
      </c>
      <c r="H240" s="213">
        <v>1152.6</v>
      </c>
      <c r="I240" s="214"/>
      <c r="J240" s="214"/>
      <c r="M240" s="209"/>
      <c r="N240" s="215"/>
      <c r="O240" s="216"/>
      <c r="P240" s="216"/>
      <c r="Q240" s="216"/>
      <c r="R240" s="216"/>
      <c r="S240" s="216"/>
      <c r="T240" s="216"/>
      <c r="U240" s="216"/>
      <c r="V240" s="216"/>
      <c r="W240" s="216"/>
      <c r="X240" s="217"/>
      <c r="AT240" s="211" t="s">
        <v>176</v>
      </c>
      <c r="AU240" s="211" t="s">
        <v>130</v>
      </c>
      <c r="AV240" s="208" t="s">
        <v>83</v>
      </c>
      <c r="AW240" s="208" t="s">
        <v>6</v>
      </c>
      <c r="AX240" s="208" t="s">
        <v>73</v>
      </c>
      <c r="AY240" s="211" t="s">
        <v>167</v>
      </c>
    </row>
    <row r="241" spans="2:51" s="208" customFormat="1" ht="12.75">
      <c r="B241" s="209"/>
      <c r="D241" s="210" t="s">
        <v>176</v>
      </c>
      <c r="E241" s="211"/>
      <c r="F241" s="212" t="s">
        <v>412</v>
      </c>
      <c r="H241" s="213">
        <v>70.93</v>
      </c>
      <c r="I241" s="214"/>
      <c r="J241" s="214"/>
      <c r="M241" s="209"/>
      <c r="N241" s="215"/>
      <c r="O241" s="216"/>
      <c r="P241" s="216"/>
      <c r="Q241" s="216"/>
      <c r="R241" s="216"/>
      <c r="S241" s="216"/>
      <c r="T241" s="216"/>
      <c r="U241" s="216"/>
      <c r="V241" s="216"/>
      <c r="W241" s="216"/>
      <c r="X241" s="217"/>
      <c r="AT241" s="211" t="s">
        <v>176</v>
      </c>
      <c r="AU241" s="211" t="s">
        <v>130</v>
      </c>
      <c r="AV241" s="208" t="s">
        <v>83</v>
      </c>
      <c r="AW241" s="208" t="s">
        <v>6</v>
      </c>
      <c r="AX241" s="208" t="s">
        <v>73</v>
      </c>
      <c r="AY241" s="211" t="s">
        <v>167</v>
      </c>
    </row>
    <row r="242" spans="2:51" s="208" customFormat="1" ht="12.75">
      <c r="B242" s="209"/>
      <c r="D242" s="210" t="s">
        <v>176</v>
      </c>
      <c r="E242" s="211"/>
      <c r="F242" s="212" t="s">
        <v>413</v>
      </c>
      <c r="H242" s="213">
        <v>67.2</v>
      </c>
      <c r="I242" s="214"/>
      <c r="J242" s="214"/>
      <c r="M242" s="209"/>
      <c r="N242" s="215"/>
      <c r="O242" s="216"/>
      <c r="P242" s="216"/>
      <c r="Q242" s="216"/>
      <c r="R242" s="216"/>
      <c r="S242" s="216"/>
      <c r="T242" s="216"/>
      <c r="U242" s="216"/>
      <c r="V242" s="216"/>
      <c r="W242" s="216"/>
      <c r="X242" s="217"/>
      <c r="AT242" s="211" t="s">
        <v>176</v>
      </c>
      <c r="AU242" s="211" t="s">
        <v>130</v>
      </c>
      <c r="AV242" s="208" t="s">
        <v>83</v>
      </c>
      <c r="AW242" s="208" t="s">
        <v>6</v>
      </c>
      <c r="AX242" s="208" t="s">
        <v>73</v>
      </c>
      <c r="AY242" s="211" t="s">
        <v>167</v>
      </c>
    </row>
    <row r="243" spans="2:51" s="208" customFormat="1" ht="12.75">
      <c r="B243" s="209"/>
      <c r="D243" s="210" t="s">
        <v>176</v>
      </c>
      <c r="E243" s="211"/>
      <c r="F243" s="212"/>
      <c r="H243" s="213">
        <v>0</v>
      </c>
      <c r="I243" s="214"/>
      <c r="J243" s="214"/>
      <c r="M243" s="209"/>
      <c r="N243" s="215"/>
      <c r="O243" s="216"/>
      <c r="P243" s="216"/>
      <c r="Q243" s="216"/>
      <c r="R243" s="216"/>
      <c r="S243" s="216"/>
      <c r="T243" s="216"/>
      <c r="U243" s="216"/>
      <c r="V243" s="216"/>
      <c r="W243" s="216"/>
      <c r="X243" s="217"/>
      <c r="AT243" s="211" t="s">
        <v>176</v>
      </c>
      <c r="AU243" s="211" t="s">
        <v>130</v>
      </c>
      <c r="AV243" s="208" t="s">
        <v>83</v>
      </c>
      <c r="AW243" s="208" t="s">
        <v>6</v>
      </c>
      <c r="AX243" s="208" t="s">
        <v>73</v>
      </c>
      <c r="AY243" s="211" t="s">
        <v>167</v>
      </c>
    </row>
    <row r="244" spans="2:51" s="218" customFormat="1" ht="12.75">
      <c r="B244" s="219"/>
      <c r="D244" s="220" t="s">
        <v>176</v>
      </c>
      <c r="E244" s="221"/>
      <c r="F244" s="222" t="s">
        <v>178</v>
      </c>
      <c r="H244" s="223">
        <v>1405.5</v>
      </c>
      <c r="I244" s="224"/>
      <c r="J244" s="224"/>
      <c r="M244" s="219"/>
      <c r="N244" s="225"/>
      <c r="O244" s="226"/>
      <c r="P244" s="226"/>
      <c r="Q244" s="226"/>
      <c r="R244" s="226"/>
      <c r="S244" s="226"/>
      <c r="T244" s="226"/>
      <c r="U244" s="226"/>
      <c r="V244" s="226"/>
      <c r="W244" s="226"/>
      <c r="X244" s="227"/>
      <c r="AT244" s="228" t="s">
        <v>176</v>
      </c>
      <c r="AU244" s="228" t="s">
        <v>130</v>
      </c>
      <c r="AV244" s="218" t="s">
        <v>174</v>
      </c>
      <c r="AW244" s="218" t="s">
        <v>6</v>
      </c>
      <c r="AX244" s="218" t="s">
        <v>81</v>
      </c>
      <c r="AY244" s="228" t="s">
        <v>167</v>
      </c>
    </row>
    <row r="245" spans="2:65" s="31" customFormat="1" ht="22.5" customHeight="1">
      <c r="B245" s="195"/>
      <c r="C245" s="242" t="s">
        <v>414</v>
      </c>
      <c r="D245" s="242" t="s">
        <v>240</v>
      </c>
      <c r="E245" s="243" t="s">
        <v>415</v>
      </c>
      <c r="F245" s="244" t="s">
        <v>416</v>
      </c>
      <c r="G245" s="245" t="s">
        <v>243</v>
      </c>
      <c r="H245" s="246">
        <v>1382.353</v>
      </c>
      <c r="I245" s="247"/>
      <c r="J245" s="248"/>
      <c r="K245" s="249">
        <f>ROUND(P245*H245,2)</f>
        <v>0</v>
      </c>
      <c r="L245" s="244"/>
      <c r="M245" s="250"/>
      <c r="N245" s="251"/>
      <c r="O245" s="204" t="s">
        <v>42</v>
      </c>
      <c r="P245" s="130">
        <f>I245+J245</f>
        <v>0</v>
      </c>
      <c r="Q245" s="130">
        <f>ROUND(I245*H245,2)</f>
        <v>0</v>
      </c>
      <c r="R245" s="130">
        <f>ROUND(J245*H245,2)</f>
        <v>0</v>
      </c>
      <c r="S245" s="33"/>
      <c r="T245" s="205">
        <f>S245*H245</f>
        <v>0</v>
      </c>
      <c r="U245" s="205">
        <v>0</v>
      </c>
      <c r="V245" s="205">
        <f>U245*H245</f>
        <v>0</v>
      </c>
      <c r="W245" s="205">
        <v>0</v>
      </c>
      <c r="X245" s="206">
        <f>W245*H245</f>
        <v>0</v>
      </c>
      <c r="AR245" s="11" t="s">
        <v>210</v>
      </c>
      <c r="AT245" s="11" t="s">
        <v>240</v>
      </c>
      <c r="AU245" s="11" t="s">
        <v>130</v>
      </c>
      <c r="AY245" s="11" t="s">
        <v>167</v>
      </c>
      <c r="BE245" s="207">
        <f>IF(O245="základní",K245,0)</f>
        <v>0</v>
      </c>
      <c r="BF245" s="207">
        <f>IF(O245="snížená",K245,0)</f>
        <v>0</v>
      </c>
      <c r="BG245" s="207">
        <f>IF(O245="zákl. přenesená",K245,0)</f>
        <v>0</v>
      </c>
      <c r="BH245" s="207">
        <f>IF(O245="sníž. přenesená",K245,0)</f>
        <v>0</v>
      </c>
      <c r="BI245" s="207">
        <f>IF(O245="nulová",K245,0)</f>
        <v>0</v>
      </c>
      <c r="BJ245" s="11" t="s">
        <v>81</v>
      </c>
      <c r="BK245" s="207">
        <f>ROUND(P245*H245,2)</f>
        <v>0</v>
      </c>
      <c r="BL245" s="11" t="s">
        <v>174</v>
      </c>
      <c r="BM245" s="11" t="s">
        <v>417</v>
      </c>
    </row>
    <row r="246" spans="2:51" s="208" customFormat="1" ht="12.75">
      <c r="B246" s="209"/>
      <c r="D246" s="210" t="s">
        <v>176</v>
      </c>
      <c r="E246" s="211"/>
      <c r="F246" s="212" t="s">
        <v>388</v>
      </c>
      <c r="H246" s="213">
        <v>1355.5</v>
      </c>
      <c r="I246" s="214"/>
      <c r="J246" s="214"/>
      <c r="M246" s="209"/>
      <c r="N246" s="215"/>
      <c r="O246" s="216"/>
      <c r="P246" s="216"/>
      <c r="Q246" s="216"/>
      <c r="R246" s="216"/>
      <c r="S246" s="216"/>
      <c r="T246" s="216"/>
      <c r="U246" s="216"/>
      <c r="V246" s="216"/>
      <c r="W246" s="216"/>
      <c r="X246" s="217"/>
      <c r="AT246" s="211" t="s">
        <v>176</v>
      </c>
      <c r="AU246" s="211" t="s">
        <v>130</v>
      </c>
      <c r="AV246" s="208" t="s">
        <v>83</v>
      </c>
      <c r="AW246" s="208" t="s">
        <v>6</v>
      </c>
      <c r="AX246" s="208" t="s">
        <v>73</v>
      </c>
      <c r="AY246" s="211" t="s">
        <v>167</v>
      </c>
    </row>
    <row r="247" spans="2:51" s="208" customFormat="1" ht="12.75">
      <c r="B247" s="209"/>
      <c r="D247" s="210" t="s">
        <v>176</v>
      </c>
      <c r="E247" s="211"/>
      <c r="F247" s="212" t="s">
        <v>418</v>
      </c>
      <c r="H247" s="213">
        <v>9.12</v>
      </c>
      <c r="I247" s="214"/>
      <c r="J247" s="214"/>
      <c r="M247" s="209"/>
      <c r="N247" s="215"/>
      <c r="O247" s="216"/>
      <c r="P247" s="216"/>
      <c r="Q247" s="216"/>
      <c r="R247" s="216"/>
      <c r="S247" s="216"/>
      <c r="T247" s="216"/>
      <c r="U247" s="216"/>
      <c r="V247" s="216"/>
      <c r="W247" s="216"/>
      <c r="X247" s="217"/>
      <c r="AT247" s="211" t="s">
        <v>176</v>
      </c>
      <c r="AU247" s="211" t="s">
        <v>130</v>
      </c>
      <c r="AV247" s="208" t="s">
        <v>83</v>
      </c>
      <c r="AW247" s="208" t="s">
        <v>6</v>
      </c>
      <c r="AX247" s="208" t="s">
        <v>73</v>
      </c>
      <c r="AY247" s="211" t="s">
        <v>167</v>
      </c>
    </row>
    <row r="248" spans="2:51" s="208" customFormat="1" ht="12.75">
      <c r="B248" s="209"/>
      <c r="D248" s="210" t="s">
        <v>176</v>
      </c>
      <c r="E248" s="211"/>
      <c r="F248" s="212" t="s">
        <v>404</v>
      </c>
      <c r="H248" s="213">
        <v>17.733</v>
      </c>
      <c r="I248" s="214"/>
      <c r="J248" s="214"/>
      <c r="M248" s="209"/>
      <c r="N248" s="215"/>
      <c r="O248" s="216"/>
      <c r="P248" s="216"/>
      <c r="Q248" s="216"/>
      <c r="R248" s="216"/>
      <c r="S248" s="216"/>
      <c r="T248" s="216"/>
      <c r="U248" s="216"/>
      <c r="V248" s="216"/>
      <c r="W248" s="216"/>
      <c r="X248" s="217"/>
      <c r="AT248" s="211" t="s">
        <v>176</v>
      </c>
      <c r="AU248" s="211" t="s">
        <v>130</v>
      </c>
      <c r="AV248" s="208" t="s">
        <v>83</v>
      </c>
      <c r="AW248" s="208" t="s">
        <v>6</v>
      </c>
      <c r="AX248" s="208" t="s">
        <v>73</v>
      </c>
      <c r="AY248" s="211" t="s">
        <v>167</v>
      </c>
    </row>
    <row r="249" spans="2:51" s="218" customFormat="1" ht="12.75">
      <c r="B249" s="219"/>
      <c r="D249" s="220" t="s">
        <v>176</v>
      </c>
      <c r="E249" s="221"/>
      <c r="F249" s="222" t="s">
        <v>178</v>
      </c>
      <c r="H249" s="223">
        <v>1382.353</v>
      </c>
      <c r="I249" s="224"/>
      <c r="J249" s="224"/>
      <c r="M249" s="219"/>
      <c r="N249" s="225"/>
      <c r="O249" s="226"/>
      <c r="P249" s="226"/>
      <c r="Q249" s="226"/>
      <c r="R249" s="226"/>
      <c r="S249" s="226"/>
      <c r="T249" s="226"/>
      <c r="U249" s="226"/>
      <c r="V249" s="226"/>
      <c r="W249" s="226"/>
      <c r="X249" s="227"/>
      <c r="AT249" s="228" t="s">
        <v>176</v>
      </c>
      <c r="AU249" s="228" t="s">
        <v>130</v>
      </c>
      <c r="AV249" s="218" t="s">
        <v>174</v>
      </c>
      <c r="AW249" s="218" t="s">
        <v>6</v>
      </c>
      <c r="AX249" s="218" t="s">
        <v>81</v>
      </c>
      <c r="AY249" s="228" t="s">
        <v>167</v>
      </c>
    </row>
    <row r="250" spans="2:65" s="31" customFormat="1" ht="22.5" customHeight="1">
      <c r="B250" s="195"/>
      <c r="C250" s="242" t="s">
        <v>419</v>
      </c>
      <c r="D250" s="242" t="s">
        <v>240</v>
      </c>
      <c r="E250" s="243" t="s">
        <v>420</v>
      </c>
      <c r="F250" s="244" t="s">
        <v>421</v>
      </c>
      <c r="G250" s="245" t="s">
        <v>243</v>
      </c>
      <c r="H250" s="246">
        <v>33.908</v>
      </c>
      <c r="I250" s="247"/>
      <c r="J250" s="248"/>
      <c r="K250" s="249">
        <f>ROUND(P250*H250,2)</f>
        <v>0</v>
      </c>
      <c r="L250" s="244"/>
      <c r="M250" s="250"/>
      <c r="N250" s="251"/>
      <c r="O250" s="204" t="s">
        <v>42</v>
      </c>
      <c r="P250" s="130">
        <f>I250+J250</f>
        <v>0</v>
      </c>
      <c r="Q250" s="130">
        <f>ROUND(I250*H250,2)</f>
        <v>0</v>
      </c>
      <c r="R250" s="130">
        <f>ROUND(J250*H250,2)</f>
        <v>0</v>
      </c>
      <c r="S250" s="33"/>
      <c r="T250" s="205">
        <f>S250*H250</f>
        <v>0</v>
      </c>
      <c r="U250" s="205">
        <v>0</v>
      </c>
      <c r="V250" s="205">
        <f>U250*H250</f>
        <v>0</v>
      </c>
      <c r="W250" s="205">
        <v>0</v>
      </c>
      <c r="X250" s="206">
        <f>W250*H250</f>
        <v>0</v>
      </c>
      <c r="AR250" s="11" t="s">
        <v>210</v>
      </c>
      <c r="AT250" s="11" t="s">
        <v>240</v>
      </c>
      <c r="AU250" s="11" t="s">
        <v>130</v>
      </c>
      <c r="AY250" s="11" t="s">
        <v>167</v>
      </c>
      <c r="BE250" s="207">
        <f>IF(O250="základní",K250,0)</f>
        <v>0</v>
      </c>
      <c r="BF250" s="207">
        <f>IF(O250="snížená",K250,0)</f>
        <v>0</v>
      </c>
      <c r="BG250" s="207">
        <f>IF(O250="zákl. přenesená",K250,0)</f>
        <v>0</v>
      </c>
      <c r="BH250" s="207">
        <f>IF(O250="sníž. přenesená",K250,0)</f>
        <v>0</v>
      </c>
      <c r="BI250" s="207">
        <f>IF(O250="nulová",K250,0)</f>
        <v>0</v>
      </c>
      <c r="BJ250" s="11" t="s">
        <v>81</v>
      </c>
      <c r="BK250" s="207">
        <f>ROUND(P250*H250,2)</f>
        <v>0</v>
      </c>
      <c r="BL250" s="11" t="s">
        <v>174</v>
      </c>
      <c r="BM250" s="11" t="s">
        <v>422</v>
      </c>
    </row>
    <row r="251" spans="2:51" s="208" customFormat="1" ht="12.75">
      <c r="B251" s="209"/>
      <c r="D251" s="210" t="s">
        <v>176</v>
      </c>
      <c r="E251" s="211"/>
      <c r="F251" s="212" t="s">
        <v>387</v>
      </c>
      <c r="H251" s="213">
        <v>33.908</v>
      </c>
      <c r="I251" s="214"/>
      <c r="J251" s="214"/>
      <c r="M251" s="209"/>
      <c r="N251" s="215"/>
      <c r="O251" s="216"/>
      <c r="P251" s="216"/>
      <c r="Q251" s="216"/>
      <c r="R251" s="216"/>
      <c r="S251" s="216"/>
      <c r="T251" s="216"/>
      <c r="U251" s="216"/>
      <c r="V251" s="216"/>
      <c r="W251" s="216"/>
      <c r="X251" s="217"/>
      <c r="AT251" s="211" t="s">
        <v>176</v>
      </c>
      <c r="AU251" s="211" t="s">
        <v>130</v>
      </c>
      <c r="AV251" s="208" t="s">
        <v>83</v>
      </c>
      <c r="AW251" s="208" t="s">
        <v>6</v>
      </c>
      <c r="AX251" s="208" t="s">
        <v>73</v>
      </c>
      <c r="AY251" s="211" t="s">
        <v>167</v>
      </c>
    </row>
    <row r="252" spans="2:51" s="208" customFormat="1" ht="12.75">
      <c r="B252" s="209"/>
      <c r="D252" s="210" t="s">
        <v>176</v>
      </c>
      <c r="E252" s="211"/>
      <c r="F252" s="212"/>
      <c r="H252" s="213">
        <v>0</v>
      </c>
      <c r="I252" s="214"/>
      <c r="J252" s="214"/>
      <c r="M252" s="209"/>
      <c r="N252" s="215"/>
      <c r="O252" s="216"/>
      <c r="P252" s="216"/>
      <c r="Q252" s="216"/>
      <c r="R252" s="216"/>
      <c r="S252" s="216"/>
      <c r="T252" s="216"/>
      <c r="U252" s="216"/>
      <c r="V252" s="216"/>
      <c r="W252" s="216"/>
      <c r="X252" s="217"/>
      <c r="AT252" s="211" t="s">
        <v>176</v>
      </c>
      <c r="AU252" s="211" t="s">
        <v>130</v>
      </c>
      <c r="AV252" s="208" t="s">
        <v>83</v>
      </c>
      <c r="AW252" s="208" t="s">
        <v>6</v>
      </c>
      <c r="AX252" s="208" t="s">
        <v>73</v>
      </c>
      <c r="AY252" s="211" t="s">
        <v>167</v>
      </c>
    </row>
    <row r="253" spans="2:51" s="218" customFormat="1" ht="12.75">
      <c r="B253" s="219"/>
      <c r="D253" s="220" t="s">
        <v>176</v>
      </c>
      <c r="E253" s="221"/>
      <c r="F253" s="222" t="s">
        <v>178</v>
      </c>
      <c r="H253" s="223">
        <v>33.908</v>
      </c>
      <c r="I253" s="224"/>
      <c r="J253" s="224"/>
      <c r="M253" s="219"/>
      <c r="N253" s="225"/>
      <c r="O253" s="226"/>
      <c r="P253" s="226"/>
      <c r="Q253" s="226"/>
      <c r="R253" s="226"/>
      <c r="S253" s="226"/>
      <c r="T253" s="226"/>
      <c r="U253" s="226"/>
      <c r="V253" s="226"/>
      <c r="W253" s="226"/>
      <c r="X253" s="227"/>
      <c r="AT253" s="228" t="s">
        <v>176</v>
      </c>
      <c r="AU253" s="228" t="s">
        <v>130</v>
      </c>
      <c r="AV253" s="218" t="s">
        <v>174</v>
      </c>
      <c r="AW253" s="218" t="s">
        <v>6</v>
      </c>
      <c r="AX253" s="218" t="s">
        <v>81</v>
      </c>
      <c r="AY253" s="228" t="s">
        <v>167</v>
      </c>
    </row>
    <row r="254" spans="2:65" s="31" customFormat="1" ht="22.5" customHeight="1">
      <c r="B254" s="195"/>
      <c r="C254" s="196" t="s">
        <v>423</v>
      </c>
      <c r="D254" s="196" t="s">
        <v>169</v>
      </c>
      <c r="E254" s="197" t="s">
        <v>424</v>
      </c>
      <c r="F254" s="198" t="s">
        <v>425</v>
      </c>
      <c r="G254" s="199" t="s">
        <v>243</v>
      </c>
      <c r="H254" s="200">
        <v>345.78</v>
      </c>
      <c r="I254" s="201"/>
      <c r="J254" s="201"/>
      <c r="K254" s="202">
        <f>ROUND(P254*H254,2)</f>
        <v>0</v>
      </c>
      <c r="L254" s="198" t="s">
        <v>173</v>
      </c>
      <c r="M254" s="32"/>
      <c r="N254" s="203"/>
      <c r="O254" s="204" t="s">
        <v>42</v>
      </c>
      <c r="P254" s="130">
        <f>I254+J254</f>
        <v>0</v>
      </c>
      <c r="Q254" s="130">
        <f>ROUND(I254*H254,2)</f>
        <v>0</v>
      </c>
      <c r="R254" s="130">
        <f>ROUND(J254*H254,2)</f>
        <v>0</v>
      </c>
      <c r="S254" s="33"/>
      <c r="T254" s="205">
        <f>S254*H254</f>
        <v>0</v>
      </c>
      <c r="U254" s="205">
        <v>0</v>
      </c>
      <c r="V254" s="205">
        <f>U254*H254</f>
        <v>0</v>
      </c>
      <c r="W254" s="205">
        <v>0</v>
      </c>
      <c r="X254" s="206">
        <f>W254*H254</f>
        <v>0</v>
      </c>
      <c r="AR254" s="11" t="s">
        <v>174</v>
      </c>
      <c r="AT254" s="11" t="s">
        <v>169</v>
      </c>
      <c r="AU254" s="11" t="s">
        <v>130</v>
      </c>
      <c r="AY254" s="11" t="s">
        <v>167</v>
      </c>
      <c r="BE254" s="207">
        <f>IF(O254="základní",K254,0)</f>
        <v>0</v>
      </c>
      <c r="BF254" s="207">
        <f>IF(O254="snížená",K254,0)</f>
        <v>0</v>
      </c>
      <c r="BG254" s="207">
        <f>IF(O254="zákl. přenesená",K254,0)</f>
        <v>0</v>
      </c>
      <c r="BH254" s="207">
        <f>IF(O254="sníž. přenesená",K254,0)</f>
        <v>0</v>
      </c>
      <c r="BI254" s="207">
        <f>IF(O254="nulová",K254,0)</f>
        <v>0</v>
      </c>
      <c r="BJ254" s="11" t="s">
        <v>81</v>
      </c>
      <c r="BK254" s="207">
        <f>ROUND(P254*H254,2)</f>
        <v>0</v>
      </c>
      <c r="BL254" s="11" t="s">
        <v>174</v>
      </c>
      <c r="BM254" s="11" t="s">
        <v>426</v>
      </c>
    </row>
    <row r="255" spans="2:51" s="208" customFormat="1" ht="12.75">
      <c r="B255" s="209"/>
      <c r="D255" s="220" t="s">
        <v>176</v>
      </c>
      <c r="E255" s="229"/>
      <c r="F255" s="230" t="s">
        <v>427</v>
      </c>
      <c r="H255" s="231">
        <v>345.78</v>
      </c>
      <c r="I255" s="214"/>
      <c r="J255" s="214"/>
      <c r="M255" s="209"/>
      <c r="N255" s="215"/>
      <c r="O255" s="216"/>
      <c r="P255" s="216"/>
      <c r="Q255" s="216"/>
      <c r="R255" s="216"/>
      <c r="S255" s="216"/>
      <c r="T255" s="216"/>
      <c r="U255" s="216"/>
      <c r="V255" s="216"/>
      <c r="W255" s="216"/>
      <c r="X255" s="217"/>
      <c r="AT255" s="211" t="s">
        <v>176</v>
      </c>
      <c r="AU255" s="211" t="s">
        <v>130</v>
      </c>
      <c r="AV255" s="208" t="s">
        <v>83</v>
      </c>
      <c r="AW255" s="208" t="s">
        <v>6</v>
      </c>
      <c r="AX255" s="208" t="s">
        <v>81</v>
      </c>
      <c r="AY255" s="211" t="s">
        <v>167</v>
      </c>
    </row>
    <row r="256" spans="2:65" s="31" customFormat="1" ht="22.5" customHeight="1">
      <c r="B256" s="195"/>
      <c r="C256" s="242" t="s">
        <v>428</v>
      </c>
      <c r="D256" s="242" t="s">
        <v>240</v>
      </c>
      <c r="E256" s="243" t="s">
        <v>429</v>
      </c>
      <c r="F256" s="244" t="s">
        <v>430</v>
      </c>
      <c r="G256" s="245"/>
      <c r="H256" s="246">
        <v>76</v>
      </c>
      <c r="I256" s="247"/>
      <c r="J256" s="248"/>
      <c r="K256" s="249">
        <f>ROUND(P256*H256,2)</f>
        <v>0</v>
      </c>
      <c r="L256" s="244"/>
      <c r="M256" s="250"/>
      <c r="N256" s="251"/>
      <c r="O256" s="204" t="s">
        <v>42</v>
      </c>
      <c r="P256" s="130">
        <f>I256+J256</f>
        <v>0</v>
      </c>
      <c r="Q256" s="130">
        <f>ROUND(I256*H256,2)</f>
        <v>0</v>
      </c>
      <c r="R256" s="130">
        <f>ROUND(J256*H256,2)</f>
        <v>0</v>
      </c>
      <c r="S256" s="33"/>
      <c r="T256" s="205">
        <f>S256*H256</f>
        <v>0</v>
      </c>
      <c r="U256" s="205">
        <v>0</v>
      </c>
      <c r="V256" s="205">
        <f>U256*H256</f>
        <v>0</v>
      </c>
      <c r="W256" s="205">
        <v>0</v>
      </c>
      <c r="X256" s="206">
        <f>W256*H256</f>
        <v>0</v>
      </c>
      <c r="AR256" s="11" t="s">
        <v>210</v>
      </c>
      <c r="AT256" s="11" t="s">
        <v>240</v>
      </c>
      <c r="AU256" s="11" t="s">
        <v>130</v>
      </c>
      <c r="AY256" s="11" t="s">
        <v>167</v>
      </c>
      <c r="BE256" s="207">
        <f>IF(O256="základní",K256,0)</f>
        <v>0</v>
      </c>
      <c r="BF256" s="207">
        <f>IF(O256="snížená",K256,0)</f>
        <v>0</v>
      </c>
      <c r="BG256" s="207">
        <f>IF(O256="zákl. přenesená",K256,0)</f>
        <v>0</v>
      </c>
      <c r="BH256" s="207">
        <f>IF(O256="sníž. přenesená",K256,0)</f>
        <v>0</v>
      </c>
      <c r="BI256" s="207">
        <f>IF(O256="nulová",K256,0)</f>
        <v>0</v>
      </c>
      <c r="BJ256" s="11" t="s">
        <v>81</v>
      </c>
      <c r="BK256" s="207">
        <f>ROUND(P256*H256,2)</f>
        <v>0</v>
      </c>
      <c r="BL256" s="11" t="s">
        <v>174</v>
      </c>
      <c r="BM256" s="11" t="s">
        <v>431</v>
      </c>
    </row>
    <row r="257" spans="2:51" s="232" customFormat="1" ht="12.75">
      <c r="B257" s="233"/>
      <c r="D257" s="210" t="s">
        <v>176</v>
      </c>
      <c r="E257" s="234"/>
      <c r="F257" s="235" t="s">
        <v>432</v>
      </c>
      <c r="H257" s="234"/>
      <c r="I257" s="236"/>
      <c r="J257" s="236"/>
      <c r="M257" s="233"/>
      <c r="N257" s="237"/>
      <c r="O257" s="238"/>
      <c r="P257" s="238"/>
      <c r="Q257" s="238"/>
      <c r="R257" s="238"/>
      <c r="S257" s="238"/>
      <c r="T257" s="238"/>
      <c r="U257" s="238"/>
      <c r="V257" s="238"/>
      <c r="W257" s="238"/>
      <c r="X257" s="239"/>
      <c r="AT257" s="234" t="s">
        <v>176</v>
      </c>
      <c r="AU257" s="234" t="s">
        <v>130</v>
      </c>
      <c r="AV257" s="232" t="s">
        <v>81</v>
      </c>
      <c r="AW257" s="232" t="s">
        <v>6</v>
      </c>
      <c r="AX257" s="232" t="s">
        <v>73</v>
      </c>
      <c r="AY257" s="234" t="s">
        <v>167</v>
      </c>
    </row>
    <row r="258" spans="2:51" s="208" customFormat="1" ht="12.75">
      <c r="B258" s="209"/>
      <c r="D258" s="210" t="s">
        <v>176</v>
      </c>
      <c r="E258" s="211"/>
      <c r="F258" s="212" t="s">
        <v>433</v>
      </c>
      <c r="H258" s="213">
        <v>75.333</v>
      </c>
      <c r="I258" s="214"/>
      <c r="J258" s="214"/>
      <c r="M258" s="209"/>
      <c r="N258" s="215"/>
      <c r="O258" s="216"/>
      <c r="P258" s="216"/>
      <c r="Q258" s="216"/>
      <c r="R258" s="216"/>
      <c r="S258" s="216"/>
      <c r="T258" s="216"/>
      <c r="U258" s="216"/>
      <c r="V258" s="216"/>
      <c r="W258" s="216"/>
      <c r="X258" s="217"/>
      <c r="AT258" s="211" t="s">
        <v>176</v>
      </c>
      <c r="AU258" s="211" t="s">
        <v>130</v>
      </c>
      <c r="AV258" s="208" t="s">
        <v>83</v>
      </c>
      <c r="AW258" s="208" t="s">
        <v>6</v>
      </c>
      <c r="AX258" s="208" t="s">
        <v>73</v>
      </c>
      <c r="AY258" s="211" t="s">
        <v>167</v>
      </c>
    </row>
    <row r="259" spans="2:51" s="255" customFormat="1" ht="12.75">
      <c r="B259" s="256"/>
      <c r="D259" s="210" t="s">
        <v>176</v>
      </c>
      <c r="E259" s="257"/>
      <c r="F259" s="258" t="s">
        <v>434</v>
      </c>
      <c r="H259" s="259">
        <v>75.333</v>
      </c>
      <c r="I259" s="260"/>
      <c r="J259" s="260"/>
      <c r="M259" s="256"/>
      <c r="N259" s="261"/>
      <c r="O259" s="262"/>
      <c r="P259" s="262"/>
      <c r="Q259" s="262"/>
      <c r="R259" s="262"/>
      <c r="S259" s="262"/>
      <c r="T259" s="262"/>
      <c r="U259" s="262"/>
      <c r="V259" s="262"/>
      <c r="W259" s="262"/>
      <c r="X259" s="263"/>
      <c r="AT259" s="257" t="s">
        <v>176</v>
      </c>
      <c r="AU259" s="257" t="s">
        <v>130</v>
      </c>
      <c r="AV259" s="255" t="s">
        <v>130</v>
      </c>
      <c r="AW259" s="255" t="s">
        <v>6</v>
      </c>
      <c r="AX259" s="255" t="s">
        <v>73</v>
      </c>
      <c r="AY259" s="257" t="s">
        <v>167</v>
      </c>
    </row>
    <row r="260" spans="2:51" s="208" customFormat="1" ht="12.75">
      <c r="B260" s="209"/>
      <c r="D260" s="220" t="s">
        <v>176</v>
      </c>
      <c r="E260" s="229"/>
      <c r="F260" s="230" t="s">
        <v>435</v>
      </c>
      <c r="H260" s="231">
        <v>76</v>
      </c>
      <c r="I260" s="214"/>
      <c r="J260" s="214"/>
      <c r="M260" s="209"/>
      <c r="N260" s="215"/>
      <c r="O260" s="216"/>
      <c r="P260" s="216"/>
      <c r="Q260" s="216"/>
      <c r="R260" s="216"/>
      <c r="S260" s="216"/>
      <c r="T260" s="216"/>
      <c r="U260" s="216"/>
      <c r="V260" s="216"/>
      <c r="W260" s="216"/>
      <c r="X260" s="217"/>
      <c r="AT260" s="211" t="s">
        <v>176</v>
      </c>
      <c r="AU260" s="211" t="s">
        <v>130</v>
      </c>
      <c r="AV260" s="208" t="s">
        <v>83</v>
      </c>
      <c r="AW260" s="208" t="s">
        <v>6</v>
      </c>
      <c r="AX260" s="208" t="s">
        <v>81</v>
      </c>
      <c r="AY260" s="211" t="s">
        <v>167</v>
      </c>
    </row>
    <row r="261" spans="2:65" s="31" customFormat="1" ht="31.5" customHeight="1">
      <c r="B261" s="195"/>
      <c r="C261" s="196" t="s">
        <v>436</v>
      </c>
      <c r="D261" s="196" t="s">
        <v>169</v>
      </c>
      <c r="E261" s="197" t="s">
        <v>437</v>
      </c>
      <c r="F261" s="198" t="s">
        <v>438</v>
      </c>
      <c r="G261" s="199" t="s">
        <v>243</v>
      </c>
      <c r="H261" s="200">
        <v>2068.861</v>
      </c>
      <c r="I261" s="201"/>
      <c r="J261" s="201"/>
      <c r="K261" s="202">
        <f>ROUND(P261*H261,2)</f>
        <v>0</v>
      </c>
      <c r="L261" s="198" t="s">
        <v>173</v>
      </c>
      <c r="M261" s="32"/>
      <c r="N261" s="203"/>
      <c r="O261" s="204" t="s">
        <v>42</v>
      </c>
      <c r="P261" s="130">
        <f>I261+J261</f>
        <v>0</v>
      </c>
      <c r="Q261" s="130">
        <f>ROUND(I261*H261,2)</f>
        <v>0</v>
      </c>
      <c r="R261" s="130">
        <f>ROUND(J261*H261,2)</f>
        <v>0</v>
      </c>
      <c r="S261" s="33"/>
      <c r="T261" s="205">
        <f>S261*H261</f>
        <v>0</v>
      </c>
      <c r="U261" s="205">
        <v>0</v>
      </c>
      <c r="V261" s="205">
        <f>U261*H261</f>
        <v>0</v>
      </c>
      <c r="W261" s="205">
        <v>0</v>
      </c>
      <c r="X261" s="206">
        <f>W261*H261</f>
        <v>0</v>
      </c>
      <c r="AR261" s="11" t="s">
        <v>174</v>
      </c>
      <c r="AT261" s="11" t="s">
        <v>169</v>
      </c>
      <c r="AU261" s="11" t="s">
        <v>130</v>
      </c>
      <c r="AY261" s="11" t="s">
        <v>167</v>
      </c>
      <c r="BE261" s="207">
        <f>IF(O261="základní",K261,0)</f>
        <v>0</v>
      </c>
      <c r="BF261" s="207">
        <f>IF(O261="snížená",K261,0)</f>
        <v>0</v>
      </c>
      <c r="BG261" s="207">
        <f>IF(O261="zákl. přenesená",K261,0)</f>
        <v>0</v>
      </c>
      <c r="BH261" s="207">
        <f>IF(O261="sníž. přenesená",K261,0)</f>
        <v>0</v>
      </c>
      <c r="BI261" s="207">
        <f>IF(O261="nulová",K261,0)</f>
        <v>0</v>
      </c>
      <c r="BJ261" s="11" t="s">
        <v>81</v>
      </c>
      <c r="BK261" s="207">
        <f>ROUND(P261*H261,2)</f>
        <v>0</v>
      </c>
      <c r="BL261" s="11" t="s">
        <v>174</v>
      </c>
      <c r="BM261" s="11" t="s">
        <v>439</v>
      </c>
    </row>
    <row r="262" spans="2:63" s="264" customFormat="1" ht="21" customHeight="1">
      <c r="B262" s="265"/>
      <c r="D262" s="266" t="s">
        <v>72</v>
      </c>
      <c r="E262" s="266" t="s">
        <v>224</v>
      </c>
      <c r="F262" s="266" t="s">
        <v>440</v>
      </c>
      <c r="I262" s="267"/>
      <c r="J262" s="267"/>
      <c r="K262" s="268">
        <f>BK262</f>
        <v>0</v>
      </c>
      <c r="M262" s="265"/>
      <c r="N262" s="269"/>
      <c r="O262" s="270"/>
      <c r="P262" s="270"/>
      <c r="Q262" s="268">
        <f>SUM(Q263:Q268)</f>
        <v>0</v>
      </c>
      <c r="R262" s="268">
        <f>SUM(R263:R268)</f>
        <v>0</v>
      </c>
      <c r="S262" s="270"/>
      <c r="T262" s="271">
        <f>SUM(T263:T268)</f>
        <v>0</v>
      </c>
      <c r="U262" s="270"/>
      <c r="V262" s="271">
        <f>SUM(V263:V268)</f>
        <v>0</v>
      </c>
      <c r="W262" s="270"/>
      <c r="X262" s="272">
        <f>SUM(X263:X268)</f>
        <v>0</v>
      </c>
      <c r="AR262" s="273" t="s">
        <v>81</v>
      </c>
      <c r="AT262" s="274" t="s">
        <v>72</v>
      </c>
      <c r="AU262" s="274" t="s">
        <v>130</v>
      </c>
      <c r="AY262" s="273" t="s">
        <v>167</v>
      </c>
      <c r="BK262" s="275">
        <f>SUM(BK263:BK268)</f>
        <v>0</v>
      </c>
    </row>
    <row r="263" spans="2:65" s="31" customFormat="1" ht="22.5" customHeight="1">
      <c r="B263" s="195"/>
      <c r="C263" s="242" t="s">
        <v>441</v>
      </c>
      <c r="D263" s="242" t="s">
        <v>240</v>
      </c>
      <c r="E263" s="243" t="s">
        <v>81</v>
      </c>
      <c r="F263" s="244" t="s">
        <v>442</v>
      </c>
      <c r="G263" s="245"/>
      <c r="H263" s="246">
        <v>1</v>
      </c>
      <c r="I263" s="247"/>
      <c r="J263" s="248"/>
      <c r="K263" s="249">
        <f>ROUND(P263*H263,2)</f>
        <v>0</v>
      </c>
      <c r="L263" s="244"/>
      <c r="M263" s="250"/>
      <c r="N263" s="251"/>
      <c r="O263" s="204" t="s">
        <v>42</v>
      </c>
      <c r="P263" s="130">
        <f>I263+J263</f>
        <v>0</v>
      </c>
      <c r="Q263" s="130">
        <f>ROUND(I263*H263,2)</f>
        <v>0</v>
      </c>
      <c r="R263" s="130">
        <f>ROUND(J263*H263,2)</f>
        <v>0</v>
      </c>
      <c r="S263" s="33"/>
      <c r="T263" s="205">
        <f>S263*H263</f>
        <v>0</v>
      </c>
      <c r="U263" s="205">
        <v>0</v>
      </c>
      <c r="V263" s="205">
        <f>U263*H263</f>
        <v>0</v>
      </c>
      <c r="W263" s="205">
        <v>0</v>
      </c>
      <c r="X263" s="206">
        <f>W263*H263</f>
        <v>0</v>
      </c>
      <c r="AR263" s="11" t="s">
        <v>210</v>
      </c>
      <c r="AT263" s="11" t="s">
        <v>240</v>
      </c>
      <c r="AU263" s="11" t="s">
        <v>174</v>
      </c>
      <c r="AY263" s="11" t="s">
        <v>167</v>
      </c>
      <c r="BE263" s="207">
        <f>IF(O263="základní",K263,0)</f>
        <v>0</v>
      </c>
      <c r="BF263" s="207">
        <f>IF(O263="snížená",K263,0)</f>
        <v>0</v>
      </c>
      <c r="BG263" s="207">
        <f>IF(O263="zákl. přenesená",K263,0)</f>
        <v>0</v>
      </c>
      <c r="BH263" s="207">
        <f>IF(O263="sníž. přenesená",K263,0)</f>
        <v>0</v>
      </c>
      <c r="BI263" s="207">
        <f>IF(O263="nulová",K263,0)</f>
        <v>0</v>
      </c>
      <c r="BJ263" s="11" t="s">
        <v>81</v>
      </c>
      <c r="BK263" s="207">
        <f>ROUND(P263*H263,2)</f>
        <v>0</v>
      </c>
      <c r="BL263" s="11" t="s">
        <v>174</v>
      </c>
      <c r="BM263" s="11" t="s">
        <v>443</v>
      </c>
    </row>
    <row r="264" spans="2:65" s="31" customFormat="1" ht="22.5" customHeight="1">
      <c r="B264" s="195"/>
      <c r="C264" s="242" t="s">
        <v>444</v>
      </c>
      <c r="D264" s="242" t="s">
        <v>240</v>
      </c>
      <c r="E264" s="243" t="s">
        <v>83</v>
      </c>
      <c r="F264" s="244" t="s">
        <v>445</v>
      </c>
      <c r="G264" s="245"/>
      <c r="H264" s="246">
        <v>1</v>
      </c>
      <c r="I264" s="247"/>
      <c r="J264" s="248"/>
      <c r="K264" s="249">
        <f>ROUND(P264*H264,2)</f>
        <v>0</v>
      </c>
      <c r="L264" s="244"/>
      <c r="M264" s="250"/>
      <c r="N264" s="251"/>
      <c r="O264" s="204" t="s">
        <v>42</v>
      </c>
      <c r="P264" s="130">
        <f>I264+J264</f>
        <v>0</v>
      </c>
      <c r="Q264" s="130">
        <f>ROUND(I264*H264,2)</f>
        <v>0</v>
      </c>
      <c r="R264" s="130">
        <f>ROUND(J264*H264,2)</f>
        <v>0</v>
      </c>
      <c r="S264" s="33"/>
      <c r="T264" s="205">
        <f>S264*H264</f>
        <v>0</v>
      </c>
      <c r="U264" s="205">
        <v>0</v>
      </c>
      <c r="V264" s="205">
        <f>U264*H264</f>
        <v>0</v>
      </c>
      <c r="W264" s="205">
        <v>0</v>
      </c>
      <c r="X264" s="206">
        <f>W264*H264</f>
        <v>0</v>
      </c>
      <c r="AR264" s="11" t="s">
        <v>210</v>
      </c>
      <c r="AT264" s="11" t="s">
        <v>240</v>
      </c>
      <c r="AU264" s="11" t="s">
        <v>174</v>
      </c>
      <c r="AY264" s="11" t="s">
        <v>167</v>
      </c>
      <c r="BE264" s="207">
        <f>IF(O264="základní",K264,0)</f>
        <v>0</v>
      </c>
      <c r="BF264" s="207">
        <f>IF(O264="snížená",K264,0)</f>
        <v>0</v>
      </c>
      <c r="BG264" s="207">
        <f>IF(O264="zákl. přenesená",K264,0)</f>
        <v>0</v>
      </c>
      <c r="BH264" s="207">
        <f>IF(O264="sníž. přenesená",K264,0)</f>
        <v>0</v>
      </c>
      <c r="BI264" s="207">
        <f>IF(O264="nulová",K264,0)</f>
        <v>0</v>
      </c>
      <c r="BJ264" s="11" t="s">
        <v>81</v>
      </c>
      <c r="BK264" s="207">
        <f>ROUND(P264*H264,2)</f>
        <v>0</v>
      </c>
      <c r="BL264" s="11" t="s">
        <v>174</v>
      </c>
      <c r="BM264" s="11" t="s">
        <v>446</v>
      </c>
    </row>
    <row r="265" spans="2:65" s="31" customFormat="1" ht="22.5" customHeight="1">
      <c r="B265" s="195"/>
      <c r="C265" s="242" t="s">
        <v>447</v>
      </c>
      <c r="D265" s="242" t="s">
        <v>240</v>
      </c>
      <c r="E265" s="243" t="s">
        <v>130</v>
      </c>
      <c r="F265" s="244" t="s">
        <v>448</v>
      </c>
      <c r="G265" s="245"/>
      <c r="H265" s="246">
        <v>1</v>
      </c>
      <c r="I265" s="247"/>
      <c r="J265" s="248"/>
      <c r="K265" s="249">
        <f>ROUND(P265*H265,2)</f>
        <v>0</v>
      </c>
      <c r="L265" s="244"/>
      <c r="M265" s="250"/>
      <c r="N265" s="251"/>
      <c r="O265" s="204" t="s">
        <v>42</v>
      </c>
      <c r="P265" s="130">
        <f>I265+J265</f>
        <v>0</v>
      </c>
      <c r="Q265" s="130">
        <f>ROUND(I265*H265,2)</f>
        <v>0</v>
      </c>
      <c r="R265" s="130">
        <f>ROUND(J265*H265,2)</f>
        <v>0</v>
      </c>
      <c r="S265" s="33"/>
      <c r="T265" s="205">
        <f>S265*H265</f>
        <v>0</v>
      </c>
      <c r="U265" s="205">
        <v>0</v>
      </c>
      <c r="V265" s="205">
        <f>U265*H265</f>
        <v>0</v>
      </c>
      <c r="W265" s="205">
        <v>0</v>
      </c>
      <c r="X265" s="206">
        <f>W265*H265</f>
        <v>0</v>
      </c>
      <c r="AR265" s="11" t="s">
        <v>210</v>
      </c>
      <c r="AT265" s="11" t="s">
        <v>240</v>
      </c>
      <c r="AU265" s="11" t="s">
        <v>174</v>
      </c>
      <c r="AY265" s="11" t="s">
        <v>167</v>
      </c>
      <c r="BE265" s="207">
        <f>IF(O265="základní",K265,0)</f>
        <v>0</v>
      </c>
      <c r="BF265" s="207">
        <f>IF(O265="snížená",K265,0)</f>
        <v>0</v>
      </c>
      <c r="BG265" s="207">
        <f>IF(O265="zákl. přenesená",K265,0)</f>
        <v>0</v>
      </c>
      <c r="BH265" s="207">
        <f>IF(O265="sníž. přenesená",K265,0)</f>
        <v>0</v>
      </c>
      <c r="BI265" s="207">
        <f>IF(O265="nulová",K265,0)</f>
        <v>0</v>
      </c>
      <c r="BJ265" s="11" t="s">
        <v>81</v>
      </c>
      <c r="BK265" s="207">
        <f>ROUND(P265*H265,2)</f>
        <v>0</v>
      </c>
      <c r="BL265" s="11" t="s">
        <v>174</v>
      </c>
      <c r="BM265" s="11" t="s">
        <v>449</v>
      </c>
    </row>
    <row r="266" spans="2:65" s="31" customFormat="1" ht="22.5" customHeight="1">
      <c r="B266" s="195"/>
      <c r="C266" s="196" t="s">
        <v>450</v>
      </c>
      <c r="D266" s="196" t="s">
        <v>169</v>
      </c>
      <c r="E266" s="197" t="s">
        <v>81</v>
      </c>
      <c r="F266" s="198" t="s">
        <v>451</v>
      </c>
      <c r="G266" s="199"/>
      <c r="H266" s="200">
        <v>1</v>
      </c>
      <c r="I266" s="201"/>
      <c r="J266" s="201"/>
      <c r="K266" s="202">
        <f>ROUND(P266*H266,2)</f>
        <v>0</v>
      </c>
      <c r="L266" s="198"/>
      <c r="M266" s="32"/>
      <c r="N266" s="203"/>
      <c r="O266" s="204" t="s">
        <v>42</v>
      </c>
      <c r="P266" s="130">
        <f>I266+J266</f>
        <v>0</v>
      </c>
      <c r="Q266" s="130">
        <f>ROUND(I266*H266,2)</f>
        <v>0</v>
      </c>
      <c r="R266" s="130">
        <f>ROUND(J266*H266,2)</f>
        <v>0</v>
      </c>
      <c r="S266" s="33"/>
      <c r="T266" s="205">
        <f>S266*H266</f>
        <v>0</v>
      </c>
      <c r="U266" s="205">
        <v>0</v>
      </c>
      <c r="V266" s="205">
        <f>U266*H266</f>
        <v>0</v>
      </c>
      <c r="W266" s="205">
        <v>0</v>
      </c>
      <c r="X266" s="206">
        <f>W266*H266</f>
        <v>0</v>
      </c>
      <c r="AR266" s="11" t="s">
        <v>174</v>
      </c>
      <c r="AT266" s="11" t="s">
        <v>169</v>
      </c>
      <c r="AU266" s="11" t="s">
        <v>174</v>
      </c>
      <c r="AY266" s="11" t="s">
        <v>167</v>
      </c>
      <c r="BE266" s="207">
        <f>IF(O266="základní",K266,0)</f>
        <v>0</v>
      </c>
      <c r="BF266" s="207">
        <f>IF(O266="snížená",K266,0)</f>
        <v>0</v>
      </c>
      <c r="BG266" s="207">
        <f>IF(O266="zákl. přenesená",K266,0)</f>
        <v>0</v>
      </c>
      <c r="BH266" s="207">
        <f>IF(O266="sníž. přenesená",K266,0)</f>
        <v>0</v>
      </c>
      <c r="BI266" s="207">
        <f>IF(O266="nulová",K266,0)</f>
        <v>0</v>
      </c>
      <c r="BJ266" s="11" t="s">
        <v>81</v>
      </c>
      <c r="BK266" s="207">
        <f>ROUND(P266*H266,2)</f>
        <v>0</v>
      </c>
      <c r="BL266" s="11" t="s">
        <v>174</v>
      </c>
      <c r="BM266" s="11" t="s">
        <v>452</v>
      </c>
    </row>
    <row r="267" spans="2:51" s="208" customFormat="1" ht="12.75">
      <c r="B267" s="209"/>
      <c r="D267" s="220" t="s">
        <v>176</v>
      </c>
      <c r="E267" s="229"/>
      <c r="F267" s="230" t="s">
        <v>81</v>
      </c>
      <c r="H267" s="231">
        <v>1</v>
      </c>
      <c r="I267" s="214"/>
      <c r="J267" s="214"/>
      <c r="M267" s="209"/>
      <c r="N267" s="215"/>
      <c r="O267" s="216"/>
      <c r="P267" s="216"/>
      <c r="Q267" s="216"/>
      <c r="R267" s="216"/>
      <c r="S267" s="216"/>
      <c r="T267" s="216"/>
      <c r="U267" s="216"/>
      <c r="V267" s="216"/>
      <c r="W267" s="216"/>
      <c r="X267" s="217"/>
      <c r="AT267" s="211" t="s">
        <v>176</v>
      </c>
      <c r="AU267" s="211" t="s">
        <v>174</v>
      </c>
      <c r="AV267" s="208" t="s">
        <v>83</v>
      </c>
      <c r="AW267" s="208" t="s">
        <v>6</v>
      </c>
      <c r="AX267" s="208" t="s">
        <v>81</v>
      </c>
      <c r="AY267" s="211" t="s">
        <v>167</v>
      </c>
    </row>
    <row r="268" spans="2:65" s="31" customFormat="1" ht="22.5" customHeight="1">
      <c r="B268" s="195"/>
      <c r="C268" s="242" t="s">
        <v>453</v>
      </c>
      <c r="D268" s="242" t="s">
        <v>240</v>
      </c>
      <c r="E268" s="243" t="s">
        <v>246</v>
      </c>
      <c r="F268" s="244" t="s">
        <v>454</v>
      </c>
      <c r="G268" s="245"/>
      <c r="H268" s="246">
        <v>1</v>
      </c>
      <c r="I268" s="247"/>
      <c r="J268" s="248"/>
      <c r="K268" s="249">
        <f>ROUND(P268*H268,2)</f>
        <v>0</v>
      </c>
      <c r="L268" s="244"/>
      <c r="M268" s="250"/>
      <c r="N268" s="251"/>
      <c r="O268" s="276" t="s">
        <v>42</v>
      </c>
      <c r="P268" s="277">
        <f>I268+J268</f>
        <v>0</v>
      </c>
      <c r="Q268" s="277">
        <f>ROUND(I268*H268,2)</f>
        <v>0</v>
      </c>
      <c r="R268" s="277">
        <f>ROUND(J268*H268,2)</f>
        <v>0</v>
      </c>
      <c r="S268" s="278"/>
      <c r="T268" s="279">
        <f>S268*H268</f>
        <v>0</v>
      </c>
      <c r="U268" s="279">
        <v>0</v>
      </c>
      <c r="V268" s="279">
        <f>U268*H268</f>
        <v>0</v>
      </c>
      <c r="W268" s="279">
        <v>0</v>
      </c>
      <c r="X268" s="280">
        <f>W268*H268</f>
        <v>0</v>
      </c>
      <c r="AR268" s="11" t="s">
        <v>210</v>
      </c>
      <c r="AT268" s="11" t="s">
        <v>240</v>
      </c>
      <c r="AU268" s="11" t="s">
        <v>174</v>
      </c>
      <c r="AY268" s="11" t="s">
        <v>167</v>
      </c>
      <c r="BE268" s="207">
        <f>IF(O268="základní",K268,0)</f>
        <v>0</v>
      </c>
      <c r="BF268" s="207">
        <f>IF(O268="snížená",K268,0)</f>
        <v>0</v>
      </c>
      <c r="BG268" s="207">
        <f>IF(O268="zákl. přenesená",K268,0)</f>
        <v>0</v>
      </c>
      <c r="BH268" s="207">
        <f>IF(O268="sníž. přenesená",K268,0)</f>
        <v>0</v>
      </c>
      <c r="BI268" s="207">
        <f>IF(O268="nulová",K268,0)</f>
        <v>0</v>
      </c>
      <c r="BJ268" s="11" t="s">
        <v>81</v>
      </c>
      <c r="BK268" s="207">
        <f>ROUND(P268*H268,2)</f>
        <v>0</v>
      </c>
      <c r="BL268" s="11" t="s">
        <v>174</v>
      </c>
      <c r="BM268" s="11" t="s">
        <v>455</v>
      </c>
    </row>
    <row r="269" spans="2:13" s="31" customFormat="1" ht="6.75" customHeight="1">
      <c r="B269" s="53"/>
      <c r="C269" s="54"/>
      <c r="D269" s="54"/>
      <c r="E269" s="54"/>
      <c r="F269" s="54"/>
      <c r="G269" s="54"/>
      <c r="H269" s="54"/>
      <c r="I269" s="139"/>
      <c r="J269" s="139"/>
      <c r="K269" s="54"/>
      <c r="L269" s="54"/>
      <c r="M269" s="32"/>
    </row>
  </sheetData>
  <sheetProtection selectLockedCells="1" selectUnlockedCells="1"/>
  <autoFilter ref="C84:L268"/>
  <mergeCells count="9">
    <mergeCell ref="G1:H1"/>
    <mergeCell ref="M2:Z2"/>
    <mergeCell ref="E7:H7"/>
    <mergeCell ref="E9:H9"/>
    <mergeCell ref="E24:H24"/>
    <mergeCell ref="E47:H47"/>
    <mergeCell ref="E49:H49"/>
    <mergeCell ref="E75:H75"/>
    <mergeCell ref="E77:H77"/>
  </mergeCells>
  <hyperlinks>
    <hyperlink ref="F1" location="C2" display="1) Krycí list soupisu"/>
    <hyperlink ref="G1" location="C56" display="2) Rekapitulace"/>
    <hyperlink ref="J1" location="C84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6.8515625" defaultRowHeight="12.75"/>
  <cols>
    <col min="1" max="1" width="6.28125" style="281" customWidth="1"/>
    <col min="2" max="2" width="1.28515625" style="281" customWidth="1"/>
    <col min="3" max="4" width="3.7109375" style="281" customWidth="1"/>
    <col min="5" max="5" width="8.8515625" style="281" customWidth="1"/>
    <col min="6" max="6" width="7.00390625" style="281" customWidth="1"/>
    <col min="7" max="7" width="3.7109375" style="281" customWidth="1"/>
    <col min="8" max="8" width="58.8515625" style="281" customWidth="1"/>
    <col min="9" max="10" width="15.140625" style="281" customWidth="1"/>
    <col min="11" max="11" width="1.28515625" style="281" customWidth="1"/>
    <col min="12" max="16384" width="6.7109375" style="1" customWidth="1"/>
  </cols>
  <sheetData>
    <row r="1" ht="37.5" customHeight="1"/>
    <row r="2" spans="2:1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285" customFormat="1" ht="45" customHeight="1">
      <c r="B3" s="286"/>
      <c r="C3" s="287" t="s">
        <v>456</v>
      </c>
      <c r="D3" s="287"/>
      <c r="E3" s="287"/>
      <c r="F3" s="287"/>
      <c r="G3" s="287"/>
      <c r="H3" s="287"/>
      <c r="I3" s="287"/>
      <c r="J3" s="287"/>
      <c r="K3" s="288"/>
    </row>
    <row r="4" spans="2:11" ht="25.5" customHeight="1">
      <c r="B4" s="289"/>
      <c r="C4" s="290" t="s">
        <v>457</v>
      </c>
      <c r="D4" s="290"/>
      <c r="E4" s="290"/>
      <c r="F4" s="290"/>
      <c r="G4" s="290"/>
      <c r="H4" s="290"/>
      <c r="I4" s="290"/>
      <c r="J4" s="290"/>
      <c r="K4" s="291"/>
    </row>
    <row r="5" spans="2:1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89"/>
      <c r="C6" s="293" t="s">
        <v>458</v>
      </c>
      <c r="D6" s="293"/>
      <c r="E6" s="293"/>
      <c r="F6" s="293"/>
      <c r="G6" s="293"/>
      <c r="H6" s="293"/>
      <c r="I6" s="293"/>
      <c r="J6" s="293"/>
      <c r="K6" s="291"/>
    </row>
    <row r="7" spans="2:11" ht="15" customHeight="1">
      <c r="B7" s="294"/>
      <c r="C7" s="293" t="s">
        <v>459</v>
      </c>
      <c r="D7" s="293"/>
      <c r="E7" s="293"/>
      <c r="F7" s="293"/>
      <c r="G7" s="293"/>
      <c r="H7" s="293"/>
      <c r="I7" s="293"/>
      <c r="J7" s="293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295" t="s">
        <v>460</v>
      </c>
      <c r="D9" s="295"/>
      <c r="E9" s="295"/>
      <c r="F9" s="295"/>
      <c r="G9" s="295"/>
      <c r="H9" s="295"/>
      <c r="I9" s="295"/>
      <c r="J9" s="295"/>
      <c r="K9" s="291"/>
    </row>
    <row r="10" spans="2:11" ht="15" customHeight="1">
      <c r="B10" s="294"/>
      <c r="C10" s="293"/>
      <c r="D10" s="296" t="s">
        <v>461</v>
      </c>
      <c r="E10" s="296"/>
      <c r="F10" s="296"/>
      <c r="G10" s="296"/>
      <c r="H10" s="296"/>
      <c r="I10" s="296"/>
      <c r="J10" s="296"/>
      <c r="K10" s="291"/>
    </row>
    <row r="11" spans="2:11" ht="15" customHeight="1">
      <c r="B11" s="294"/>
      <c r="C11" s="297"/>
      <c r="D11" s="293" t="s">
        <v>462</v>
      </c>
      <c r="E11" s="293"/>
      <c r="F11" s="293"/>
      <c r="G11" s="293"/>
      <c r="H11" s="293"/>
      <c r="I11" s="293"/>
      <c r="J11" s="293"/>
      <c r="K11" s="291"/>
    </row>
    <row r="12" spans="2:11" ht="12.75" customHeight="1">
      <c r="B12" s="294"/>
      <c r="C12" s="297"/>
      <c r="D12" s="297"/>
      <c r="E12" s="297"/>
      <c r="F12" s="297"/>
      <c r="G12" s="297"/>
      <c r="H12" s="297"/>
      <c r="I12" s="297"/>
      <c r="J12" s="297"/>
      <c r="K12" s="291"/>
    </row>
    <row r="13" spans="2:11" ht="15" customHeight="1">
      <c r="B13" s="294"/>
      <c r="C13" s="297"/>
      <c r="D13" s="296" t="s">
        <v>463</v>
      </c>
      <c r="E13" s="296"/>
      <c r="F13" s="296"/>
      <c r="G13" s="296"/>
      <c r="H13" s="296"/>
      <c r="I13" s="296"/>
      <c r="J13" s="296"/>
      <c r="K13" s="291"/>
    </row>
    <row r="14" spans="2:11" ht="15" customHeight="1">
      <c r="B14" s="294"/>
      <c r="C14" s="297"/>
      <c r="D14" s="293" t="s">
        <v>464</v>
      </c>
      <c r="E14" s="293"/>
      <c r="F14" s="293"/>
      <c r="G14" s="293"/>
      <c r="H14" s="293"/>
      <c r="I14" s="293"/>
      <c r="J14" s="293"/>
      <c r="K14" s="291"/>
    </row>
    <row r="15" spans="2:11" ht="15" customHeight="1">
      <c r="B15" s="294"/>
      <c r="C15" s="297"/>
      <c r="D15" s="293" t="s">
        <v>465</v>
      </c>
      <c r="E15" s="293"/>
      <c r="F15" s="293"/>
      <c r="G15" s="293"/>
      <c r="H15" s="293"/>
      <c r="I15" s="293"/>
      <c r="J15" s="293"/>
      <c r="K15" s="291"/>
    </row>
    <row r="16" spans="2:11" ht="15" customHeight="1">
      <c r="B16" s="294"/>
      <c r="C16" s="297"/>
      <c r="D16" s="297"/>
      <c r="E16" s="298" t="s">
        <v>80</v>
      </c>
      <c r="F16" s="293" t="s">
        <v>466</v>
      </c>
      <c r="G16" s="293"/>
      <c r="H16" s="293"/>
      <c r="I16" s="293"/>
      <c r="J16" s="293"/>
      <c r="K16" s="291"/>
    </row>
    <row r="17" spans="2:11" ht="15" customHeight="1">
      <c r="B17" s="294"/>
      <c r="C17" s="297"/>
      <c r="D17" s="297"/>
      <c r="E17" s="298" t="s">
        <v>467</v>
      </c>
      <c r="F17" s="293" t="s">
        <v>468</v>
      </c>
      <c r="G17" s="293"/>
      <c r="H17" s="293"/>
      <c r="I17" s="293"/>
      <c r="J17" s="293"/>
      <c r="K17" s="291"/>
    </row>
    <row r="18" spans="2:11" ht="15" customHeight="1">
      <c r="B18" s="294"/>
      <c r="C18" s="297"/>
      <c r="D18" s="297"/>
      <c r="E18" s="298" t="s">
        <v>469</v>
      </c>
      <c r="F18" s="293" t="s">
        <v>470</v>
      </c>
      <c r="G18" s="293"/>
      <c r="H18" s="293"/>
      <c r="I18" s="293"/>
      <c r="J18" s="293"/>
      <c r="K18" s="291"/>
    </row>
    <row r="19" spans="2:11" ht="15" customHeight="1">
      <c r="B19" s="294"/>
      <c r="C19" s="297"/>
      <c r="D19" s="297"/>
      <c r="E19" s="298" t="s">
        <v>471</v>
      </c>
      <c r="F19" s="293" t="s">
        <v>472</v>
      </c>
      <c r="G19" s="293"/>
      <c r="H19" s="293"/>
      <c r="I19" s="293"/>
      <c r="J19" s="293"/>
      <c r="K19" s="291"/>
    </row>
    <row r="20" spans="2:11" ht="15" customHeight="1">
      <c r="B20" s="294"/>
      <c r="C20" s="297"/>
      <c r="D20" s="297"/>
      <c r="E20" s="298" t="s">
        <v>473</v>
      </c>
      <c r="F20" s="293" t="s">
        <v>474</v>
      </c>
      <c r="G20" s="293"/>
      <c r="H20" s="293"/>
      <c r="I20" s="293"/>
      <c r="J20" s="293"/>
      <c r="K20" s="291"/>
    </row>
    <row r="21" spans="2:11" ht="15" customHeight="1">
      <c r="B21" s="294"/>
      <c r="C21" s="297"/>
      <c r="D21" s="297"/>
      <c r="E21" s="298" t="s">
        <v>475</v>
      </c>
      <c r="F21" s="293" t="s">
        <v>476</v>
      </c>
      <c r="G21" s="293"/>
      <c r="H21" s="293"/>
      <c r="I21" s="293"/>
      <c r="J21" s="293"/>
      <c r="K21" s="291"/>
    </row>
    <row r="22" spans="2:11" ht="12.75" customHeight="1">
      <c r="B22" s="294"/>
      <c r="C22" s="297"/>
      <c r="D22" s="297"/>
      <c r="E22" s="297"/>
      <c r="F22" s="297"/>
      <c r="G22" s="297"/>
      <c r="H22" s="297"/>
      <c r="I22" s="297"/>
      <c r="J22" s="297"/>
      <c r="K22" s="291"/>
    </row>
    <row r="23" spans="2:11" ht="15" customHeight="1">
      <c r="B23" s="294"/>
      <c r="C23" s="295" t="s">
        <v>477</v>
      </c>
      <c r="D23" s="295"/>
      <c r="E23" s="295"/>
      <c r="F23" s="295"/>
      <c r="G23" s="295"/>
      <c r="H23" s="295"/>
      <c r="I23" s="295"/>
      <c r="J23" s="295"/>
      <c r="K23" s="291"/>
    </row>
    <row r="24" spans="2:11" ht="15" customHeight="1">
      <c r="B24" s="294"/>
      <c r="C24" s="293" t="s">
        <v>478</v>
      </c>
      <c r="D24" s="293"/>
      <c r="E24" s="293"/>
      <c r="F24" s="293"/>
      <c r="G24" s="293"/>
      <c r="H24" s="293"/>
      <c r="I24" s="293"/>
      <c r="J24" s="293"/>
      <c r="K24" s="291"/>
    </row>
    <row r="25" spans="2:11" ht="15" customHeight="1">
      <c r="B25" s="294"/>
      <c r="C25" s="293"/>
      <c r="D25" s="299" t="s">
        <v>479</v>
      </c>
      <c r="E25" s="299"/>
      <c r="F25" s="299"/>
      <c r="G25" s="299"/>
      <c r="H25" s="299"/>
      <c r="I25" s="299"/>
      <c r="J25" s="299"/>
      <c r="K25" s="291"/>
    </row>
    <row r="26" spans="2:11" ht="15" customHeight="1">
      <c r="B26" s="294"/>
      <c r="C26" s="297"/>
      <c r="D26" s="293" t="s">
        <v>480</v>
      </c>
      <c r="E26" s="293"/>
      <c r="F26" s="293"/>
      <c r="G26" s="293"/>
      <c r="H26" s="293"/>
      <c r="I26" s="293"/>
      <c r="J26" s="293"/>
      <c r="K26" s="291"/>
    </row>
    <row r="27" spans="2:11" ht="12.75" customHeight="1">
      <c r="B27" s="294"/>
      <c r="C27" s="297"/>
      <c r="D27" s="297"/>
      <c r="E27" s="297"/>
      <c r="F27" s="297"/>
      <c r="G27" s="297"/>
      <c r="H27" s="297"/>
      <c r="I27" s="297"/>
      <c r="J27" s="297"/>
      <c r="K27" s="291"/>
    </row>
    <row r="28" spans="2:11" ht="15" customHeight="1">
      <c r="B28" s="294"/>
      <c r="C28" s="297"/>
      <c r="D28" s="299" t="s">
        <v>481</v>
      </c>
      <c r="E28" s="299"/>
      <c r="F28" s="299"/>
      <c r="G28" s="299"/>
      <c r="H28" s="299"/>
      <c r="I28" s="299"/>
      <c r="J28" s="299"/>
      <c r="K28" s="291"/>
    </row>
    <row r="29" spans="2:11" ht="15" customHeight="1">
      <c r="B29" s="294"/>
      <c r="C29" s="297"/>
      <c r="D29" s="293" t="s">
        <v>482</v>
      </c>
      <c r="E29" s="293"/>
      <c r="F29" s="293"/>
      <c r="G29" s="293"/>
      <c r="H29" s="293"/>
      <c r="I29" s="293"/>
      <c r="J29" s="293"/>
      <c r="K29" s="291"/>
    </row>
    <row r="30" spans="2:11" ht="12.75" customHeight="1">
      <c r="B30" s="294"/>
      <c r="C30" s="297"/>
      <c r="D30" s="297"/>
      <c r="E30" s="297"/>
      <c r="F30" s="297"/>
      <c r="G30" s="297"/>
      <c r="H30" s="297"/>
      <c r="I30" s="297"/>
      <c r="J30" s="297"/>
      <c r="K30" s="291"/>
    </row>
    <row r="31" spans="2:11" ht="15" customHeight="1">
      <c r="B31" s="294"/>
      <c r="C31" s="297"/>
      <c r="D31" s="299" t="s">
        <v>483</v>
      </c>
      <c r="E31" s="299"/>
      <c r="F31" s="299"/>
      <c r="G31" s="299"/>
      <c r="H31" s="299"/>
      <c r="I31" s="299"/>
      <c r="J31" s="299"/>
      <c r="K31" s="291"/>
    </row>
    <row r="32" spans="2:11" ht="15" customHeight="1">
      <c r="B32" s="294"/>
      <c r="C32" s="297"/>
      <c r="D32" s="293" t="s">
        <v>484</v>
      </c>
      <c r="E32" s="293"/>
      <c r="F32" s="293"/>
      <c r="G32" s="293"/>
      <c r="H32" s="293"/>
      <c r="I32" s="293"/>
      <c r="J32" s="293"/>
      <c r="K32" s="291"/>
    </row>
    <row r="33" spans="2:11" ht="15" customHeight="1">
      <c r="B33" s="294"/>
      <c r="C33" s="297"/>
      <c r="D33" s="293" t="s">
        <v>485</v>
      </c>
      <c r="E33" s="293"/>
      <c r="F33" s="293"/>
      <c r="G33" s="293"/>
      <c r="H33" s="293"/>
      <c r="I33" s="293"/>
      <c r="J33" s="293"/>
      <c r="K33" s="291"/>
    </row>
    <row r="34" spans="2:11" ht="15" customHeight="1">
      <c r="B34" s="294"/>
      <c r="C34" s="297"/>
      <c r="D34" s="293"/>
      <c r="E34" s="300" t="s">
        <v>148</v>
      </c>
      <c r="F34" s="293"/>
      <c r="G34" s="293" t="s">
        <v>486</v>
      </c>
      <c r="H34" s="293"/>
      <c r="I34" s="293"/>
      <c r="J34" s="293"/>
      <c r="K34" s="291"/>
    </row>
    <row r="35" spans="2:11" ht="30.75" customHeight="1">
      <c r="B35" s="294"/>
      <c r="C35" s="297"/>
      <c r="D35" s="293"/>
      <c r="E35" s="300" t="s">
        <v>487</v>
      </c>
      <c r="F35" s="293"/>
      <c r="G35" s="293" t="s">
        <v>488</v>
      </c>
      <c r="H35" s="293"/>
      <c r="I35" s="293"/>
      <c r="J35" s="293"/>
      <c r="K35" s="291"/>
    </row>
    <row r="36" spans="2:11" ht="15" customHeight="1">
      <c r="B36" s="294"/>
      <c r="C36" s="297"/>
      <c r="D36" s="293"/>
      <c r="E36" s="300" t="s">
        <v>52</v>
      </c>
      <c r="F36" s="293"/>
      <c r="G36" s="293" t="s">
        <v>489</v>
      </c>
      <c r="H36" s="293"/>
      <c r="I36" s="293"/>
      <c r="J36" s="293"/>
      <c r="K36" s="291"/>
    </row>
    <row r="37" spans="2:11" ht="15" customHeight="1">
      <c r="B37" s="294"/>
      <c r="C37" s="297"/>
      <c r="D37" s="293"/>
      <c r="E37" s="300" t="s">
        <v>149</v>
      </c>
      <c r="F37" s="293"/>
      <c r="G37" s="293" t="s">
        <v>490</v>
      </c>
      <c r="H37" s="293"/>
      <c r="I37" s="293"/>
      <c r="J37" s="293"/>
      <c r="K37" s="291"/>
    </row>
    <row r="38" spans="2:11" ht="15" customHeight="1">
      <c r="B38" s="294"/>
      <c r="C38" s="297"/>
      <c r="D38" s="293"/>
      <c r="E38" s="300" t="s">
        <v>150</v>
      </c>
      <c r="F38" s="293"/>
      <c r="G38" s="293" t="s">
        <v>491</v>
      </c>
      <c r="H38" s="293"/>
      <c r="I38" s="293"/>
      <c r="J38" s="293"/>
      <c r="K38" s="291"/>
    </row>
    <row r="39" spans="2:11" ht="15" customHeight="1">
      <c r="B39" s="294"/>
      <c r="C39" s="297"/>
      <c r="D39" s="293"/>
      <c r="E39" s="300" t="s">
        <v>151</v>
      </c>
      <c r="F39" s="293"/>
      <c r="G39" s="293" t="s">
        <v>492</v>
      </c>
      <c r="H39" s="293"/>
      <c r="I39" s="293"/>
      <c r="J39" s="293"/>
      <c r="K39" s="291"/>
    </row>
    <row r="40" spans="2:11" ht="15" customHeight="1">
      <c r="B40" s="294"/>
      <c r="C40" s="297"/>
      <c r="D40" s="293"/>
      <c r="E40" s="300" t="s">
        <v>493</v>
      </c>
      <c r="F40" s="293"/>
      <c r="G40" s="293" t="s">
        <v>494</v>
      </c>
      <c r="H40" s="293"/>
      <c r="I40" s="293"/>
      <c r="J40" s="293"/>
      <c r="K40" s="291"/>
    </row>
    <row r="41" spans="2:11" ht="15" customHeight="1">
      <c r="B41" s="294"/>
      <c r="C41" s="297"/>
      <c r="D41" s="293"/>
      <c r="E41" s="300"/>
      <c r="F41" s="293"/>
      <c r="G41" s="293" t="s">
        <v>495</v>
      </c>
      <c r="H41" s="293"/>
      <c r="I41" s="293"/>
      <c r="J41" s="293"/>
      <c r="K41" s="291"/>
    </row>
    <row r="42" spans="2:11" ht="15" customHeight="1">
      <c r="B42" s="294"/>
      <c r="C42" s="297"/>
      <c r="D42" s="293"/>
      <c r="E42" s="300" t="s">
        <v>496</v>
      </c>
      <c r="F42" s="293"/>
      <c r="G42" s="293" t="s">
        <v>497</v>
      </c>
      <c r="H42" s="293"/>
      <c r="I42" s="293"/>
      <c r="J42" s="293"/>
      <c r="K42" s="291"/>
    </row>
    <row r="43" spans="2:11" ht="15" customHeight="1">
      <c r="B43" s="294"/>
      <c r="C43" s="297"/>
      <c r="D43" s="293"/>
      <c r="E43" s="300" t="s">
        <v>154</v>
      </c>
      <c r="F43" s="293"/>
      <c r="G43" s="293" t="s">
        <v>498</v>
      </c>
      <c r="H43" s="293"/>
      <c r="I43" s="293"/>
      <c r="J43" s="293"/>
      <c r="K43" s="291"/>
    </row>
    <row r="44" spans="2:11" ht="12.75" customHeight="1">
      <c r="B44" s="294"/>
      <c r="C44" s="297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7"/>
      <c r="D45" s="293" t="s">
        <v>499</v>
      </c>
      <c r="E45" s="293"/>
      <c r="F45" s="293"/>
      <c r="G45" s="293"/>
      <c r="H45" s="293"/>
      <c r="I45" s="293"/>
      <c r="J45" s="293"/>
      <c r="K45" s="291"/>
    </row>
    <row r="46" spans="2:11" ht="15" customHeight="1">
      <c r="B46" s="294"/>
      <c r="C46" s="297"/>
      <c r="D46" s="297"/>
      <c r="E46" s="293" t="s">
        <v>500</v>
      </c>
      <c r="F46" s="293"/>
      <c r="G46" s="293"/>
      <c r="H46" s="293"/>
      <c r="I46" s="293"/>
      <c r="J46" s="293"/>
      <c r="K46" s="291"/>
    </row>
    <row r="47" spans="2:11" ht="15" customHeight="1">
      <c r="B47" s="294"/>
      <c r="C47" s="297"/>
      <c r="D47" s="297"/>
      <c r="E47" s="293" t="s">
        <v>501</v>
      </c>
      <c r="F47" s="293"/>
      <c r="G47" s="293"/>
      <c r="H47" s="293"/>
      <c r="I47" s="293"/>
      <c r="J47" s="293"/>
      <c r="K47" s="291"/>
    </row>
    <row r="48" spans="2:11" ht="15" customHeight="1">
      <c r="B48" s="294"/>
      <c r="C48" s="297"/>
      <c r="D48" s="297"/>
      <c r="E48" s="293" t="s">
        <v>502</v>
      </c>
      <c r="F48" s="293"/>
      <c r="G48" s="293"/>
      <c r="H48" s="293"/>
      <c r="I48" s="293"/>
      <c r="J48" s="293"/>
      <c r="K48" s="291"/>
    </row>
    <row r="49" spans="2:11" ht="15" customHeight="1">
      <c r="B49" s="294"/>
      <c r="C49" s="297"/>
      <c r="D49" s="293" t="s">
        <v>503</v>
      </c>
      <c r="E49" s="293"/>
      <c r="F49" s="293"/>
      <c r="G49" s="293"/>
      <c r="H49" s="293"/>
      <c r="I49" s="293"/>
      <c r="J49" s="293"/>
      <c r="K49" s="291"/>
    </row>
    <row r="50" spans="2:11" ht="25.5" customHeight="1">
      <c r="B50" s="289"/>
      <c r="C50" s="290" t="s">
        <v>504</v>
      </c>
      <c r="D50" s="290"/>
      <c r="E50" s="290"/>
      <c r="F50" s="290"/>
      <c r="G50" s="290"/>
      <c r="H50" s="290"/>
      <c r="I50" s="290"/>
      <c r="J50" s="290"/>
      <c r="K50" s="291"/>
    </row>
    <row r="51" spans="2:11" ht="5.25" customHeight="1">
      <c r="B51" s="289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89"/>
      <c r="C52" s="293" t="s">
        <v>505</v>
      </c>
      <c r="D52" s="293"/>
      <c r="E52" s="293"/>
      <c r="F52" s="293"/>
      <c r="G52" s="293"/>
      <c r="H52" s="293"/>
      <c r="I52" s="293"/>
      <c r="J52" s="293"/>
      <c r="K52" s="291"/>
    </row>
    <row r="53" spans="2:11" ht="15" customHeight="1">
      <c r="B53" s="289"/>
      <c r="C53" s="293" t="s">
        <v>506</v>
      </c>
      <c r="D53" s="293"/>
      <c r="E53" s="293"/>
      <c r="F53" s="293"/>
      <c r="G53" s="293"/>
      <c r="H53" s="293"/>
      <c r="I53" s="293"/>
      <c r="J53" s="293"/>
      <c r="K53" s="291"/>
    </row>
    <row r="54" spans="2:11" ht="12.75" customHeight="1">
      <c r="B54" s="289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89"/>
      <c r="C55" s="293" t="s">
        <v>507</v>
      </c>
      <c r="D55" s="293"/>
      <c r="E55" s="293"/>
      <c r="F55" s="293"/>
      <c r="G55" s="293"/>
      <c r="H55" s="293"/>
      <c r="I55" s="293"/>
      <c r="J55" s="293"/>
      <c r="K55" s="291"/>
    </row>
    <row r="56" spans="2:11" ht="15" customHeight="1">
      <c r="B56" s="289"/>
      <c r="C56" s="297"/>
      <c r="D56" s="293" t="s">
        <v>508</v>
      </c>
      <c r="E56" s="293"/>
      <c r="F56" s="293"/>
      <c r="G56" s="293"/>
      <c r="H56" s="293"/>
      <c r="I56" s="293"/>
      <c r="J56" s="293"/>
      <c r="K56" s="291"/>
    </row>
    <row r="57" spans="2:11" ht="15" customHeight="1">
      <c r="B57" s="289"/>
      <c r="C57" s="297"/>
      <c r="D57" s="293" t="s">
        <v>509</v>
      </c>
      <c r="E57" s="293"/>
      <c r="F57" s="293"/>
      <c r="G57" s="293"/>
      <c r="H57" s="293"/>
      <c r="I57" s="293"/>
      <c r="J57" s="293"/>
      <c r="K57" s="291"/>
    </row>
    <row r="58" spans="2:11" ht="15" customHeight="1">
      <c r="B58" s="289"/>
      <c r="C58" s="297"/>
      <c r="D58" s="293" t="s">
        <v>510</v>
      </c>
      <c r="E58" s="293"/>
      <c r="F58" s="293"/>
      <c r="G58" s="293"/>
      <c r="H58" s="293"/>
      <c r="I58" s="293"/>
      <c r="J58" s="293"/>
      <c r="K58" s="291"/>
    </row>
    <row r="59" spans="2:11" ht="15" customHeight="1">
      <c r="B59" s="289"/>
      <c r="C59" s="297"/>
      <c r="D59" s="293" t="s">
        <v>511</v>
      </c>
      <c r="E59" s="293"/>
      <c r="F59" s="293"/>
      <c r="G59" s="293"/>
      <c r="H59" s="293"/>
      <c r="I59" s="293"/>
      <c r="J59" s="293"/>
      <c r="K59" s="291"/>
    </row>
    <row r="60" spans="2:11" ht="15" customHeight="1">
      <c r="B60" s="289"/>
      <c r="C60" s="297"/>
      <c r="D60" s="301" t="s">
        <v>512</v>
      </c>
      <c r="E60" s="301"/>
      <c r="F60" s="301"/>
      <c r="G60" s="301"/>
      <c r="H60" s="301"/>
      <c r="I60" s="301"/>
      <c r="J60" s="301"/>
      <c r="K60" s="291"/>
    </row>
    <row r="61" spans="2:11" ht="15" customHeight="1">
      <c r="B61" s="289"/>
      <c r="C61" s="297"/>
      <c r="D61" s="293" t="s">
        <v>513</v>
      </c>
      <c r="E61" s="293"/>
      <c r="F61" s="293"/>
      <c r="G61" s="293"/>
      <c r="H61" s="293"/>
      <c r="I61" s="293"/>
      <c r="J61" s="293"/>
      <c r="K61" s="291"/>
    </row>
    <row r="62" spans="2:11" ht="12.75" customHeight="1">
      <c r="B62" s="289"/>
      <c r="C62" s="297"/>
      <c r="D62" s="297"/>
      <c r="E62" s="302"/>
      <c r="F62" s="297"/>
      <c r="G62" s="297"/>
      <c r="H62" s="297"/>
      <c r="I62" s="297"/>
      <c r="J62" s="297"/>
      <c r="K62" s="291"/>
    </row>
    <row r="63" spans="2:11" ht="15" customHeight="1">
      <c r="B63" s="289"/>
      <c r="C63" s="297"/>
      <c r="D63" s="293" t="s">
        <v>514</v>
      </c>
      <c r="E63" s="293"/>
      <c r="F63" s="293"/>
      <c r="G63" s="293"/>
      <c r="H63" s="293"/>
      <c r="I63" s="293"/>
      <c r="J63" s="293"/>
      <c r="K63" s="291"/>
    </row>
    <row r="64" spans="2:11" ht="15" customHeight="1">
      <c r="B64" s="289"/>
      <c r="C64" s="297"/>
      <c r="D64" s="301" t="s">
        <v>515</v>
      </c>
      <c r="E64" s="301"/>
      <c r="F64" s="301"/>
      <c r="G64" s="301"/>
      <c r="H64" s="301"/>
      <c r="I64" s="301"/>
      <c r="J64" s="301"/>
      <c r="K64" s="291"/>
    </row>
    <row r="65" spans="2:11" ht="15" customHeight="1">
      <c r="B65" s="289"/>
      <c r="C65" s="297"/>
      <c r="D65" s="293" t="s">
        <v>516</v>
      </c>
      <c r="E65" s="293"/>
      <c r="F65" s="293"/>
      <c r="G65" s="293"/>
      <c r="H65" s="293"/>
      <c r="I65" s="293"/>
      <c r="J65" s="293"/>
      <c r="K65" s="291"/>
    </row>
    <row r="66" spans="2:11" ht="15" customHeight="1">
      <c r="B66" s="289"/>
      <c r="C66" s="297"/>
      <c r="D66" s="293" t="s">
        <v>517</v>
      </c>
      <c r="E66" s="293"/>
      <c r="F66" s="293"/>
      <c r="G66" s="293"/>
      <c r="H66" s="293"/>
      <c r="I66" s="293"/>
      <c r="J66" s="293"/>
      <c r="K66" s="291"/>
    </row>
    <row r="67" spans="2:11" ht="15" customHeight="1">
      <c r="B67" s="289"/>
      <c r="C67" s="297"/>
      <c r="D67" s="293" t="s">
        <v>518</v>
      </c>
      <c r="E67" s="293"/>
      <c r="F67" s="293"/>
      <c r="G67" s="293"/>
      <c r="H67" s="293"/>
      <c r="I67" s="293"/>
      <c r="J67" s="293"/>
      <c r="K67" s="291"/>
    </row>
    <row r="68" spans="2:11" ht="15" customHeight="1">
      <c r="B68" s="289"/>
      <c r="C68" s="297"/>
      <c r="D68" s="293" t="s">
        <v>519</v>
      </c>
      <c r="E68" s="293"/>
      <c r="F68" s="293"/>
      <c r="G68" s="293"/>
      <c r="H68" s="293"/>
      <c r="I68" s="293"/>
      <c r="J68" s="293"/>
      <c r="K68" s="291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312" t="s">
        <v>88</v>
      </c>
      <c r="D73" s="312"/>
      <c r="E73" s="312"/>
      <c r="F73" s="312"/>
      <c r="G73" s="312"/>
      <c r="H73" s="312"/>
      <c r="I73" s="312"/>
      <c r="J73" s="312"/>
      <c r="K73" s="313"/>
    </row>
    <row r="74" spans="2:11" ht="17.25" customHeight="1">
      <c r="B74" s="311"/>
      <c r="C74" s="314" t="s">
        <v>520</v>
      </c>
      <c r="D74" s="314"/>
      <c r="E74" s="314"/>
      <c r="F74" s="314" t="s">
        <v>521</v>
      </c>
      <c r="G74" s="315"/>
      <c r="H74" s="314" t="s">
        <v>149</v>
      </c>
      <c r="I74" s="314" t="s">
        <v>56</v>
      </c>
      <c r="J74" s="314" t="s">
        <v>522</v>
      </c>
      <c r="K74" s="313"/>
    </row>
    <row r="75" spans="2:11" ht="17.25" customHeight="1">
      <c r="B75" s="311"/>
      <c r="C75" s="316" t="s">
        <v>523</v>
      </c>
      <c r="D75" s="316"/>
      <c r="E75" s="316"/>
      <c r="F75" s="317" t="s">
        <v>524</v>
      </c>
      <c r="G75" s="318"/>
      <c r="H75" s="316"/>
      <c r="I75" s="316"/>
      <c r="J75" s="316" t="s">
        <v>525</v>
      </c>
      <c r="K75" s="313"/>
    </row>
    <row r="76" spans="2:11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1"/>
      <c r="C77" s="300" t="s">
        <v>52</v>
      </c>
      <c r="D77" s="319"/>
      <c r="E77" s="319"/>
      <c r="F77" s="321" t="s">
        <v>526</v>
      </c>
      <c r="G77" s="320"/>
      <c r="H77" s="300" t="s">
        <v>527</v>
      </c>
      <c r="I77" s="300" t="s">
        <v>528</v>
      </c>
      <c r="J77" s="300">
        <v>20</v>
      </c>
      <c r="K77" s="313"/>
    </row>
    <row r="78" spans="2:11" ht="15" customHeight="1">
      <c r="B78" s="311"/>
      <c r="C78" s="300" t="s">
        <v>529</v>
      </c>
      <c r="D78" s="300"/>
      <c r="E78" s="300"/>
      <c r="F78" s="321" t="s">
        <v>526</v>
      </c>
      <c r="G78" s="320"/>
      <c r="H78" s="300" t="s">
        <v>530</v>
      </c>
      <c r="I78" s="300" t="s">
        <v>528</v>
      </c>
      <c r="J78" s="300">
        <v>120</v>
      </c>
      <c r="K78" s="313"/>
    </row>
    <row r="79" spans="2:11" ht="15" customHeight="1">
      <c r="B79" s="322"/>
      <c r="C79" s="300" t="s">
        <v>531</v>
      </c>
      <c r="D79" s="300"/>
      <c r="E79" s="300"/>
      <c r="F79" s="321" t="s">
        <v>532</v>
      </c>
      <c r="G79" s="320"/>
      <c r="H79" s="300" t="s">
        <v>533</v>
      </c>
      <c r="I79" s="300" t="s">
        <v>528</v>
      </c>
      <c r="J79" s="300">
        <v>50</v>
      </c>
      <c r="K79" s="313"/>
    </row>
    <row r="80" spans="2:11" ht="15" customHeight="1">
      <c r="B80" s="322"/>
      <c r="C80" s="300" t="s">
        <v>534</v>
      </c>
      <c r="D80" s="300"/>
      <c r="E80" s="300"/>
      <c r="F80" s="321" t="s">
        <v>526</v>
      </c>
      <c r="G80" s="320"/>
      <c r="H80" s="300" t="s">
        <v>535</v>
      </c>
      <c r="I80" s="300" t="s">
        <v>536</v>
      </c>
      <c r="J80" s="300"/>
      <c r="K80" s="313"/>
    </row>
    <row r="81" spans="2:11" ht="15" customHeight="1">
      <c r="B81" s="322"/>
      <c r="C81" s="323" t="s">
        <v>537</v>
      </c>
      <c r="D81" s="323"/>
      <c r="E81" s="323"/>
      <c r="F81" s="324" t="s">
        <v>532</v>
      </c>
      <c r="G81" s="323"/>
      <c r="H81" s="323" t="s">
        <v>538</v>
      </c>
      <c r="I81" s="323" t="s">
        <v>528</v>
      </c>
      <c r="J81" s="323">
        <v>15</v>
      </c>
      <c r="K81" s="313"/>
    </row>
    <row r="82" spans="2:11" ht="15" customHeight="1">
      <c r="B82" s="322"/>
      <c r="C82" s="323" t="s">
        <v>539</v>
      </c>
      <c r="D82" s="323"/>
      <c r="E82" s="323"/>
      <c r="F82" s="324" t="s">
        <v>532</v>
      </c>
      <c r="G82" s="323"/>
      <c r="H82" s="323" t="s">
        <v>540</v>
      </c>
      <c r="I82" s="323" t="s">
        <v>528</v>
      </c>
      <c r="J82" s="323">
        <v>15</v>
      </c>
      <c r="K82" s="313"/>
    </row>
    <row r="83" spans="2:11" ht="15" customHeight="1">
      <c r="B83" s="322"/>
      <c r="C83" s="323" t="s">
        <v>541</v>
      </c>
      <c r="D83" s="323"/>
      <c r="E83" s="323"/>
      <c r="F83" s="324" t="s">
        <v>532</v>
      </c>
      <c r="G83" s="323"/>
      <c r="H83" s="323" t="s">
        <v>542</v>
      </c>
      <c r="I83" s="323" t="s">
        <v>528</v>
      </c>
      <c r="J83" s="323">
        <v>20</v>
      </c>
      <c r="K83" s="313"/>
    </row>
    <row r="84" spans="2:11" ht="15" customHeight="1">
      <c r="B84" s="322"/>
      <c r="C84" s="323" t="s">
        <v>543</v>
      </c>
      <c r="D84" s="323"/>
      <c r="E84" s="323"/>
      <c r="F84" s="324" t="s">
        <v>532</v>
      </c>
      <c r="G84" s="323"/>
      <c r="H84" s="323" t="s">
        <v>544</v>
      </c>
      <c r="I84" s="323" t="s">
        <v>528</v>
      </c>
      <c r="J84" s="323">
        <v>20</v>
      </c>
      <c r="K84" s="313"/>
    </row>
    <row r="85" spans="2:11" ht="15" customHeight="1">
      <c r="B85" s="322"/>
      <c r="C85" s="300" t="s">
        <v>545</v>
      </c>
      <c r="D85" s="300"/>
      <c r="E85" s="300"/>
      <c r="F85" s="321" t="s">
        <v>532</v>
      </c>
      <c r="G85" s="320"/>
      <c r="H85" s="300" t="s">
        <v>546</v>
      </c>
      <c r="I85" s="300" t="s">
        <v>528</v>
      </c>
      <c r="J85" s="300">
        <v>50</v>
      </c>
      <c r="K85" s="313"/>
    </row>
    <row r="86" spans="2:11" ht="15" customHeight="1">
      <c r="B86" s="322"/>
      <c r="C86" s="300" t="s">
        <v>547</v>
      </c>
      <c r="D86" s="300"/>
      <c r="E86" s="300"/>
      <c r="F86" s="321" t="s">
        <v>532</v>
      </c>
      <c r="G86" s="320"/>
      <c r="H86" s="300" t="s">
        <v>548</v>
      </c>
      <c r="I86" s="300" t="s">
        <v>528</v>
      </c>
      <c r="J86" s="300">
        <v>20</v>
      </c>
      <c r="K86" s="313"/>
    </row>
    <row r="87" spans="2:11" ht="15" customHeight="1">
      <c r="B87" s="322"/>
      <c r="C87" s="300" t="s">
        <v>549</v>
      </c>
      <c r="D87" s="300"/>
      <c r="E87" s="300"/>
      <c r="F87" s="321" t="s">
        <v>532</v>
      </c>
      <c r="G87" s="320"/>
      <c r="H87" s="300" t="s">
        <v>550</v>
      </c>
      <c r="I87" s="300" t="s">
        <v>528</v>
      </c>
      <c r="J87" s="300">
        <v>20</v>
      </c>
      <c r="K87" s="313"/>
    </row>
    <row r="88" spans="2:11" ht="15" customHeight="1">
      <c r="B88" s="322"/>
      <c r="C88" s="300" t="s">
        <v>551</v>
      </c>
      <c r="D88" s="300"/>
      <c r="E88" s="300"/>
      <c r="F88" s="321" t="s">
        <v>532</v>
      </c>
      <c r="G88" s="320"/>
      <c r="H88" s="300" t="s">
        <v>552</v>
      </c>
      <c r="I88" s="300" t="s">
        <v>528</v>
      </c>
      <c r="J88" s="300">
        <v>50</v>
      </c>
      <c r="K88" s="313"/>
    </row>
    <row r="89" spans="2:11" ht="15" customHeight="1">
      <c r="B89" s="322"/>
      <c r="C89" s="300" t="s">
        <v>553</v>
      </c>
      <c r="D89" s="300"/>
      <c r="E89" s="300"/>
      <c r="F89" s="321" t="s">
        <v>532</v>
      </c>
      <c r="G89" s="320"/>
      <c r="H89" s="300" t="s">
        <v>553</v>
      </c>
      <c r="I89" s="300" t="s">
        <v>528</v>
      </c>
      <c r="J89" s="300">
        <v>50</v>
      </c>
      <c r="K89" s="313"/>
    </row>
    <row r="90" spans="2:11" ht="15" customHeight="1">
      <c r="B90" s="322"/>
      <c r="C90" s="300" t="s">
        <v>155</v>
      </c>
      <c r="D90" s="300"/>
      <c r="E90" s="300"/>
      <c r="F90" s="321" t="s">
        <v>532</v>
      </c>
      <c r="G90" s="320"/>
      <c r="H90" s="300" t="s">
        <v>554</v>
      </c>
      <c r="I90" s="300" t="s">
        <v>528</v>
      </c>
      <c r="J90" s="300">
        <v>255</v>
      </c>
      <c r="K90" s="313"/>
    </row>
    <row r="91" spans="2:11" ht="15" customHeight="1">
      <c r="B91" s="322"/>
      <c r="C91" s="300" t="s">
        <v>555</v>
      </c>
      <c r="D91" s="300"/>
      <c r="E91" s="300"/>
      <c r="F91" s="321" t="s">
        <v>526</v>
      </c>
      <c r="G91" s="320"/>
      <c r="H91" s="300" t="s">
        <v>556</v>
      </c>
      <c r="I91" s="300" t="s">
        <v>557</v>
      </c>
      <c r="J91" s="300"/>
      <c r="K91" s="313"/>
    </row>
    <row r="92" spans="2:11" ht="15" customHeight="1">
      <c r="B92" s="322"/>
      <c r="C92" s="300" t="s">
        <v>558</v>
      </c>
      <c r="D92" s="300"/>
      <c r="E92" s="300"/>
      <c r="F92" s="321" t="s">
        <v>526</v>
      </c>
      <c r="G92" s="320"/>
      <c r="H92" s="300" t="s">
        <v>559</v>
      </c>
      <c r="I92" s="300" t="s">
        <v>560</v>
      </c>
      <c r="J92" s="300"/>
      <c r="K92" s="313"/>
    </row>
    <row r="93" spans="2:11" ht="15" customHeight="1">
      <c r="B93" s="322"/>
      <c r="C93" s="300" t="s">
        <v>561</v>
      </c>
      <c r="D93" s="300"/>
      <c r="E93" s="300"/>
      <c r="F93" s="321" t="s">
        <v>526</v>
      </c>
      <c r="G93" s="320"/>
      <c r="H93" s="300" t="s">
        <v>561</v>
      </c>
      <c r="I93" s="300" t="s">
        <v>560</v>
      </c>
      <c r="J93" s="300"/>
      <c r="K93" s="313"/>
    </row>
    <row r="94" spans="2:11" ht="15" customHeight="1">
      <c r="B94" s="322"/>
      <c r="C94" s="300" t="s">
        <v>37</v>
      </c>
      <c r="D94" s="300"/>
      <c r="E94" s="300"/>
      <c r="F94" s="321" t="s">
        <v>526</v>
      </c>
      <c r="G94" s="320"/>
      <c r="H94" s="300" t="s">
        <v>562</v>
      </c>
      <c r="I94" s="300" t="s">
        <v>560</v>
      </c>
      <c r="J94" s="300"/>
      <c r="K94" s="313"/>
    </row>
    <row r="95" spans="2:11" ht="15" customHeight="1">
      <c r="B95" s="322"/>
      <c r="C95" s="300" t="s">
        <v>47</v>
      </c>
      <c r="D95" s="300"/>
      <c r="E95" s="300"/>
      <c r="F95" s="321" t="s">
        <v>526</v>
      </c>
      <c r="G95" s="320"/>
      <c r="H95" s="300" t="s">
        <v>563</v>
      </c>
      <c r="I95" s="300" t="s">
        <v>560</v>
      </c>
      <c r="J95" s="300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312" t="s">
        <v>564</v>
      </c>
      <c r="D100" s="312"/>
      <c r="E100" s="312"/>
      <c r="F100" s="312"/>
      <c r="G100" s="312"/>
      <c r="H100" s="312"/>
      <c r="I100" s="312"/>
      <c r="J100" s="312"/>
      <c r="K100" s="313"/>
    </row>
    <row r="101" spans="2:11" ht="17.25" customHeight="1">
      <c r="B101" s="311"/>
      <c r="C101" s="314" t="s">
        <v>520</v>
      </c>
      <c r="D101" s="314"/>
      <c r="E101" s="314"/>
      <c r="F101" s="314" t="s">
        <v>521</v>
      </c>
      <c r="G101" s="315"/>
      <c r="H101" s="314" t="s">
        <v>149</v>
      </c>
      <c r="I101" s="314" t="s">
        <v>56</v>
      </c>
      <c r="J101" s="314" t="s">
        <v>522</v>
      </c>
      <c r="K101" s="313"/>
    </row>
    <row r="102" spans="2:11" ht="17.25" customHeight="1">
      <c r="B102" s="311"/>
      <c r="C102" s="316" t="s">
        <v>523</v>
      </c>
      <c r="D102" s="316"/>
      <c r="E102" s="316"/>
      <c r="F102" s="317" t="s">
        <v>524</v>
      </c>
      <c r="G102" s="318"/>
      <c r="H102" s="316"/>
      <c r="I102" s="316"/>
      <c r="J102" s="316" t="s">
        <v>525</v>
      </c>
      <c r="K102" s="313"/>
    </row>
    <row r="103" spans="2:11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1"/>
      <c r="C104" s="300" t="s">
        <v>52</v>
      </c>
      <c r="D104" s="319"/>
      <c r="E104" s="319"/>
      <c r="F104" s="321" t="s">
        <v>526</v>
      </c>
      <c r="G104" s="330"/>
      <c r="H104" s="300" t="s">
        <v>565</v>
      </c>
      <c r="I104" s="300" t="s">
        <v>528</v>
      </c>
      <c r="J104" s="300">
        <v>20</v>
      </c>
      <c r="K104" s="313"/>
    </row>
    <row r="105" spans="2:11" ht="15" customHeight="1">
      <c r="B105" s="311"/>
      <c r="C105" s="300" t="s">
        <v>529</v>
      </c>
      <c r="D105" s="300"/>
      <c r="E105" s="300"/>
      <c r="F105" s="321" t="s">
        <v>526</v>
      </c>
      <c r="G105" s="300"/>
      <c r="H105" s="300" t="s">
        <v>565</v>
      </c>
      <c r="I105" s="300" t="s">
        <v>528</v>
      </c>
      <c r="J105" s="300">
        <v>120</v>
      </c>
      <c r="K105" s="313"/>
    </row>
    <row r="106" spans="2:11" ht="15" customHeight="1">
      <c r="B106" s="322"/>
      <c r="C106" s="300" t="s">
        <v>531</v>
      </c>
      <c r="D106" s="300"/>
      <c r="E106" s="300"/>
      <c r="F106" s="321" t="s">
        <v>532</v>
      </c>
      <c r="G106" s="300"/>
      <c r="H106" s="300" t="s">
        <v>565</v>
      </c>
      <c r="I106" s="300" t="s">
        <v>528</v>
      </c>
      <c r="J106" s="300">
        <v>50</v>
      </c>
      <c r="K106" s="313"/>
    </row>
    <row r="107" spans="2:11" ht="15" customHeight="1">
      <c r="B107" s="322"/>
      <c r="C107" s="300" t="s">
        <v>534</v>
      </c>
      <c r="D107" s="300"/>
      <c r="E107" s="300"/>
      <c r="F107" s="321" t="s">
        <v>526</v>
      </c>
      <c r="G107" s="300"/>
      <c r="H107" s="300" t="s">
        <v>565</v>
      </c>
      <c r="I107" s="300" t="s">
        <v>536</v>
      </c>
      <c r="J107" s="300"/>
      <c r="K107" s="313"/>
    </row>
    <row r="108" spans="2:11" ht="15" customHeight="1">
      <c r="B108" s="322"/>
      <c r="C108" s="300" t="s">
        <v>545</v>
      </c>
      <c r="D108" s="300"/>
      <c r="E108" s="300"/>
      <c r="F108" s="321" t="s">
        <v>532</v>
      </c>
      <c r="G108" s="300"/>
      <c r="H108" s="300" t="s">
        <v>565</v>
      </c>
      <c r="I108" s="300" t="s">
        <v>528</v>
      </c>
      <c r="J108" s="300">
        <v>50</v>
      </c>
      <c r="K108" s="313"/>
    </row>
    <row r="109" spans="2:11" ht="15" customHeight="1">
      <c r="B109" s="322"/>
      <c r="C109" s="300" t="s">
        <v>553</v>
      </c>
      <c r="D109" s="300"/>
      <c r="E109" s="300"/>
      <c r="F109" s="321" t="s">
        <v>532</v>
      </c>
      <c r="G109" s="300"/>
      <c r="H109" s="300" t="s">
        <v>565</v>
      </c>
      <c r="I109" s="300" t="s">
        <v>528</v>
      </c>
      <c r="J109" s="300">
        <v>50</v>
      </c>
      <c r="K109" s="313"/>
    </row>
    <row r="110" spans="2:11" ht="15" customHeight="1">
      <c r="B110" s="322"/>
      <c r="C110" s="300" t="s">
        <v>551</v>
      </c>
      <c r="D110" s="300"/>
      <c r="E110" s="300"/>
      <c r="F110" s="321" t="s">
        <v>532</v>
      </c>
      <c r="G110" s="300"/>
      <c r="H110" s="300" t="s">
        <v>565</v>
      </c>
      <c r="I110" s="300" t="s">
        <v>528</v>
      </c>
      <c r="J110" s="300">
        <v>50</v>
      </c>
      <c r="K110" s="313"/>
    </row>
    <row r="111" spans="2:11" ht="15" customHeight="1">
      <c r="B111" s="322"/>
      <c r="C111" s="300" t="s">
        <v>52</v>
      </c>
      <c r="D111" s="300"/>
      <c r="E111" s="300"/>
      <c r="F111" s="321" t="s">
        <v>526</v>
      </c>
      <c r="G111" s="300"/>
      <c r="H111" s="300" t="s">
        <v>566</v>
      </c>
      <c r="I111" s="300" t="s">
        <v>528</v>
      </c>
      <c r="J111" s="300">
        <v>20</v>
      </c>
      <c r="K111" s="313"/>
    </row>
    <row r="112" spans="2:11" ht="15" customHeight="1">
      <c r="B112" s="322"/>
      <c r="C112" s="300" t="s">
        <v>567</v>
      </c>
      <c r="D112" s="300"/>
      <c r="E112" s="300"/>
      <c r="F112" s="321" t="s">
        <v>526</v>
      </c>
      <c r="G112" s="300"/>
      <c r="H112" s="300" t="s">
        <v>568</v>
      </c>
      <c r="I112" s="300" t="s">
        <v>528</v>
      </c>
      <c r="J112" s="300">
        <v>120</v>
      </c>
      <c r="K112" s="313"/>
    </row>
    <row r="113" spans="2:11" ht="15" customHeight="1">
      <c r="B113" s="322"/>
      <c r="C113" s="300" t="s">
        <v>37</v>
      </c>
      <c r="D113" s="300"/>
      <c r="E113" s="300"/>
      <c r="F113" s="321" t="s">
        <v>526</v>
      </c>
      <c r="G113" s="300"/>
      <c r="H113" s="300" t="s">
        <v>569</v>
      </c>
      <c r="I113" s="300" t="s">
        <v>560</v>
      </c>
      <c r="J113" s="300"/>
      <c r="K113" s="313"/>
    </row>
    <row r="114" spans="2:11" ht="15" customHeight="1">
      <c r="B114" s="322"/>
      <c r="C114" s="300" t="s">
        <v>47</v>
      </c>
      <c r="D114" s="300"/>
      <c r="E114" s="300"/>
      <c r="F114" s="321" t="s">
        <v>526</v>
      </c>
      <c r="G114" s="300"/>
      <c r="H114" s="300" t="s">
        <v>570</v>
      </c>
      <c r="I114" s="300" t="s">
        <v>560</v>
      </c>
      <c r="J114" s="300"/>
      <c r="K114" s="313"/>
    </row>
    <row r="115" spans="2:11" ht="15" customHeight="1">
      <c r="B115" s="322"/>
      <c r="C115" s="300" t="s">
        <v>56</v>
      </c>
      <c r="D115" s="300"/>
      <c r="E115" s="300"/>
      <c r="F115" s="321" t="s">
        <v>526</v>
      </c>
      <c r="G115" s="300"/>
      <c r="H115" s="300" t="s">
        <v>571</v>
      </c>
      <c r="I115" s="300" t="s">
        <v>572</v>
      </c>
      <c r="J115" s="300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296"/>
      <c r="C117" s="293"/>
      <c r="D117" s="293"/>
      <c r="E117" s="293"/>
      <c r="F117" s="332"/>
      <c r="G117" s="293"/>
      <c r="H117" s="293"/>
      <c r="I117" s="293"/>
      <c r="J117" s="293"/>
      <c r="K117" s="296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7" t="s">
        <v>573</v>
      </c>
      <c r="D120" s="287"/>
      <c r="E120" s="287"/>
      <c r="F120" s="287"/>
      <c r="G120" s="287"/>
      <c r="H120" s="287"/>
      <c r="I120" s="287"/>
      <c r="J120" s="287"/>
      <c r="K120" s="337"/>
    </row>
    <row r="121" spans="2:11" ht="17.25" customHeight="1">
      <c r="B121" s="338"/>
      <c r="C121" s="314" t="s">
        <v>520</v>
      </c>
      <c r="D121" s="314"/>
      <c r="E121" s="314"/>
      <c r="F121" s="314" t="s">
        <v>521</v>
      </c>
      <c r="G121" s="315"/>
      <c r="H121" s="314" t="s">
        <v>149</v>
      </c>
      <c r="I121" s="314" t="s">
        <v>56</v>
      </c>
      <c r="J121" s="314" t="s">
        <v>522</v>
      </c>
      <c r="K121" s="339"/>
    </row>
    <row r="122" spans="2:11" ht="17.25" customHeight="1">
      <c r="B122" s="338"/>
      <c r="C122" s="316" t="s">
        <v>523</v>
      </c>
      <c r="D122" s="316"/>
      <c r="E122" s="316"/>
      <c r="F122" s="317" t="s">
        <v>524</v>
      </c>
      <c r="G122" s="318"/>
      <c r="H122" s="316"/>
      <c r="I122" s="316"/>
      <c r="J122" s="316" t="s">
        <v>525</v>
      </c>
      <c r="K122" s="339"/>
    </row>
    <row r="123" spans="2:11" ht="5.25" customHeight="1">
      <c r="B123" s="340"/>
      <c r="C123" s="319"/>
      <c r="D123" s="319"/>
      <c r="E123" s="319"/>
      <c r="F123" s="319"/>
      <c r="G123" s="300"/>
      <c r="H123" s="319"/>
      <c r="I123" s="319"/>
      <c r="J123" s="319"/>
      <c r="K123" s="341"/>
    </row>
    <row r="124" spans="2:11" ht="15" customHeight="1">
      <c r="B124" s="340"/>
      <c r="C124" s="300" t="s">
        <v>529</v>
      </c>
      <c r="D124" s="319"/>
      <c r="E124" s="319"/>
      <c r="F124" s="321" t="s">
        <v>526</v>
      </c>
      <c r="G124" s="300"/>
      <c r="H124" s="300" t="s">
        <v>565</v>
      </c>
      <c r="I124" s="300" t="s">
        <v>528</v>
      </c>
      <c r="J124" s="300">
        <v>120</v>
      </c>
      <c r="K124" s="342"/>
    </row>
    <row r="125" spans="2:11" ht="15" customHeight="1">
      <c r="B125" s="340"/>
      <c r="C125" s="300" t="s">
        <v>574</v>
      </c>
      <c r="D125" s="300"/>
      <c r="E125" s="300"/>
      <c r="F125" s="321" t="s">
        <v>526</v>
      </c>
      <c r="G125" s="300"/>
      <c r="H125" s="300" t="s">
        <v>575</v>
      </c>
      <c r="I125" s="300" t="s">
        <v>528</v>
      </c>
      <c r="J125" s="300" t="s">
        <v>576</v>
      </c>
      <c r="K125" s="342"/>
    </row>
    <row r="126" spans="2:11" ht="15" customHeight="1">
      <c r="B126" s="340"/>
      <c r="C126" s="300" t="s">
        <v>475</v>
      </c>
      <c r="D126" s="300"/>
      <c r="E126" s="300"/>
      <c r="F126" s="321" t="s">
        <v>526</v>
      </c>
      <c r="G126" s="300"/>
      <c r="H126" s="300" t="s">
        <v>577</v>
      </c>
      <c r="I126" s="300" t="s">
        <v>528</v>
      </c>
      <c r="J126" s="300" t="s">
        <v>576</v>
      </c>
      <c r="K126" s="342"/>
    </row>
    <row r="127" spans="2:11" ht="15" customHeight="1">
      <c r="B127" s="340"/>
      <c r="C127" s="300" t="s">
        <v>537</v>
      </c>
      <c r="D127" s="300"/>
      <c r="E127" s="300"/>
      <c r="F127" s="321" t="s">
        <v>532</v>
      </c>
      <c r="G127" s="300"/>
      <c r="H127" s="300" t="s">
        <v>538</v>
      </c>
      <c r="I127" s="300" t="s">
        <v>528</v>
      </c>
      <c r="J127" s="300">
        <v>15</v>
      </c>
      <c r="K127" s="342"/>
    </row>
    <row r="128" spans="2:11" ht="15" customHeight="1">
      <c r="B128" s="340"/>
      <c r="C128" s="323" t="s">
        <v>539</v>
      </c>
      <c r="D128" s="323"/>
      <c r="E128" s="323"/>
      <c r="F128" s="324" t="s">
        <v>532</v>
      </c>
      <c r="G128" s="323"/>
      <c r="H128" s="323" t="s">
        <v>540</v>
      </c>
      <c r="I128" s="323" t="s">
        <v>528</v>
      </c>
      <c r="J128" s="323">
        <v>15</v>
      </c>
      <c r="K128" s="342"/>
    </row>
    <row r="129" spans="2:11" ht="15" customHeight="1">
      <c r="B129" s="340"/>
      <c r="C129" s="323" t="s">
        <v>541</v>
      </c>
      <c r="D129" s="323"/>
      <c r="E129" s="323"/>
      <c r="F129" s="324" t="s">
        <v>532</v>
      </c>
      <c r="G129" s="323"/>
      <c r="H129" s="323" t="s">
        <v>542</v>
      </c>
      <c r="I129" s="323" t="s">
        <v>528</v>
      </c>
      <c r="J129" s="323">
        <v>20</v>
      </c>
      <c r="K129" s="342"/>
    </row>
    <row r="130" spans="2:11" ht="15" customHeight="1">
      <c r="B130" s="340"/>
      <c r="C130" s="323" t="s">
        <v>543</v>
      </c>
      <c r="D130" s="323"/>
      <c r="E130" s="323"/>
      <c r="F130" s="324" t="s">
        <v>532</v>
      </c>
      <c r="G130" s="323"/>
      <c r="H130" s="323" t="s">
        <v>544</v>
      </c>
      <c r="I130" s="323" t="s">
        <v>528</v>
      </c>
      <c r="J130" s="323">
        <v>20</v>
      </c>
      <c r="K130" s="342"/>
    </row>
    <row r="131" spans="2:11" ht="15" customHeight="1">
      <c r="B131" s="340"/>
      <c r="C131" s="300" t="s">
        <v>531</v>
      </c>
      <c r="D131" s="300"/>
      <c r="E131" s="300"/>
      <c r="F131" s="321" t="s">
        <v>532</v>
      </c>
      <c r="G131" s="300"/>
      <c r="H131" s="300" t="s">
        <v>565</v>
      </c>
      <c r="I131" s="300" t="s">
        <v>528</v>
      </c>
      <c r="J131" s="300">
        <v>50</v>
      </c>
      <c r="K131" s="342"/>
    </row>
    <row r="132" spans="2:11" ht="15" customHeight="1">
      <c r="B132" s="340"/>
      <c r="C132" s="300" t="s">
        <v>545</v>
      </c>
      <c r="D132" s="300"/>
      <c r="E132" s="300"/>
      <c r="F132" s="321" t="s">
        <v>532</v>
      </c>
      <c r="G132" s="300"/>
      <c r="H132" s="300" t="s">
        <v>565</v>
      </c>
      <c r="I132" s="300" t="s">
        <v>528</v>
      </c>
      <c r="J132" s="300">
        <v>50</v>
      </c>
      <c r="K132" s="342"/>
    </row>
    <row r="133" spans="2:11" ht="15" customHeight="1">
      <c r="B133" s="340"/>
      <c r="C133" s="300" t="s">
        <v>551</v>
      </c>
      <c r="D133" s="300"/>
      <c r="E133" s="300"/>
      <c r="F133" s="321" t="s">
        <v>532</v>
      </c>
      <c r="G133" s="300"/>
      <c r="H133" s="300" t="s">
        <v>565</v>
      </c>
      <c r="I133" s="300" t="s">
        <v>528</v>
      </c>
      <c r="J133" s="300">
        <v>50</v>
      </c>
      <c r="K133" s="342"/>
    </row>
    <row r="134" spans="2:11" ht="15" customHeight="1">
      <c r="B134" s="340"/>
      <c r="C134" s="300" t="s">
        <v>553</v>
      </c>
      <c r="D134" s="300"/>
      <c r="E134" s="300"/>
      <c r="F134" s="321" t="s">
        <v>532</v>
      </c>
      <c r="G134" s="300"/>
      <c r="H134" s="300" t="s">
        <v>565</v>
      </c>
      <c r="I134" s="300" t="s">
        <v>528</v>
      </c>
      <c r="J134" s="300">
        <v>50</v>
      </c>
      <c r="K134" s="342"/>
    </row>
    <row r="135" spans="2:11" ht="15" customHeight="1">
      <c r="B135" s="340"/>
      <c r="C135" s="300" t="s">
        <v>155</v>
      </c>
      <c r="D135" s="300"/>
      <c r="E135" s="300"/>
      <c r="F135" s="321" t="s">
        <v>532</v>
      </c>
      <c r="G135" s="300"/>
      <c r="H135" s="300" t="s">
        <v>578</v>
      </c>
      <c r="I135" s="300" t="s">
        <v>528</v>
      </c>
      <c r="J135" s="300">
        <v>255</v>
      </c>
      <c r="K135" s="342"/>
    </row>
    <row r="136" spans="2:11" ht="15" customHeight="1">
      <c r="B136" s="340"/>
      <c r="C136" s="300" t="s">
        <v>555</v>
      </c>
      <c r="D136" s="300"/>
      <c r="E136" s="300"/>
      <c r="F136" s="321" t="s">
        <v>526</v>
      </c>
      <c r="G136" s="300"/>
      <c r="H136" s="300" t="s">
        <v>579</v>
      </c>
      <c r="I136" s="300" t="s">
        <v>557</v>
      </c>
      <c r="J136" s="300"/>
      <c r="K136" s="342"/>
    </row>
    <row r="137" spans="2:11" ht="15" customHeight="1">
      <c r="B137" s="340"/>
      <c r="C137" s="300" t="s">
        <v>558</v>
      </c>
      <c r="D137" s="300"/>
      <c r="E137" s="300"/>
      <c r="F137" s="321" t="s">
        <v>526</v>
      </c>
      <c r="G137" s="300"/>
      <c r="H137" s="300" t="s">
        <v>580</v>
      </c>
      <c r="I137" s="300" t="s">
        <v>560</v>
      </c>
      <c r="J137" s="300"/>
      <c r="K137" s="342"/>
    </row>
    <row r="138" spans="2:11" ht="15" customHeight="1">
      <c r="B138" s="340"/>
      <c r="C138" s="300" t="s">
        <v>561</v>
      </c>
      <c r="D138" s="300"/>
      <c r="E138" s="300"/>
      <c r="F138" s="321" t="s">
        <v>526</v>
      </c>
      <c r="G138" s="300"/>
      <c r="H138" s="300" t="s">
        <v>561</v>
      </c>
      <c r="I138" s="300" t="s">
        <v>560</v>
      </c>
      <c r="J138" s="300"/>
      <c r="K138" s="342"/>
    </row>
    <row r="139" spans="2:11" ht="15" customHeight="1">
      <c r="B139" s="340"/>
      <c r="C139" s="300" t="s">
        <v>37</v>
      </c>
      <c r="D139" s="300"/>
      <c r="E139" s="300"/>
      <c r="F139" s="321" t="s">
        <v>526</v>
      </c>
      <c r="G139" s="300"/>
      <c r="H139" s="300" t="s">
        <v>581</v>
      </c>
      <c r="I139" s="300" t="s">
        <v>560</v>
      </c>
      <c r="J139" s="300"/>
      <c r="K139" s="342"/>
    </row>
    <row r="140" spans="2:11" ht="15" customHeight="1">
      <c r="B140" s="340"/>
      <c r="C140" s="300" t="s">
        <v>582</v>
      </c>
      <c r="D140" s="300"/>
      <c r="E140" s="300"/>
      <c r="F140" s="321" t="s">
        <v>526</v>
      </c>
      <c r="G140" s="300"/>
      <c r="H140" s="300" t="s">
        <v>583</v>
      </c>
      <c r="I140" s="300" t="s">
        <v>560</v>
      </c>
      <c r="J140" s="300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3"/>
      <c r="C142" s="293"/>
      <c r="D142" s="293"/>
      <c r="E142" s="293"/>
      <c r="F142" s="332"/>
      <c r="G142" s="293"/>
      <c r="H142" s="293"/>
      <c r="I142" s="293"/>
      <c r="J142" s="293"/>
      <c r="K142" s="293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312" t="s">
        <v>584</v>
      </c>
      <c r="D145" s="312"/>
      <c r="E145" s="312"/>
      <c r="F145" s="312"/>
      <c r="G145" s="312"/>
      <c r="H145" s="312"/>
      <c r="I145" s="312"/>
      <c r="J145" s="312"/>
      <c r="K145" s="313"/>
    </row>
    <row r="146" spans="2:11" ht="17.25" customHeight="1">
      <c r="B146" s="311"/>
      <c r="C146" s="314" t="s">
        <v>520</v>
      </c>
      <c r="D146" s="314"/>
      <c r="E146" s="314"/>
      <c r="F146" s="314" t="s">
        <v>521</v>
      </c>
      <c r="G146" s="315"/>
      <c r="H146" s="314" t="s">
        <v>149</v>
      </c>
      <c r="I146" s="314" t="s">
        <v>56</v>
      </c>
      <c r="J146" s="314" t="s">
        <v>522</v>
      </c>
      <c r="K146" s="313"/>
    </row>
    <row r="147" spans="2:11" ht="17.25" customHeight="1">
      <c r="B147" s="311"/>
      <c r="C147" s="316" t="s">
        <v>523</v>
      </c>
      <c r="D147" s="316"/>
      <c r="E147" s="316"/>
      <c r="F147" s="317" t="s">
        <v>524</v>
      </c>
      <c r="G147" s="318"/>
      <c r="H147" s="316"/>
      <c r="I147" s="316"/>
      <c r="J147" s="316" t="s">
        <v>525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2"/>
    </row>
    <row r="149" spans="2:11" ht="15" customHeight="1">
      <c r="B149" s="322"/>
      <c r="C149" s="346" t="s">
        <v>529</v>
      </c>
      <c r="D149" s="300"/>
      <c r="E149" s="300"/>
      <c r="F149" s="347" t="s">
        <v>526</v>
      </c>
      <c r="G149" s="300"/>
      <c r="H149" s="346" t="s">
        <v>565</v>
      </c>
      <c r="I149" s="346" t="s">
        <v>528</v>
      </c>
      <c r="J149" s="346">
        <v>120</v>
      </c>
      <c r="K149" s="342"/>
    </row>
    <row r="150" spans="2:11" ht="15" customHeight="1">
      <c r="B150" s="322"/>
      <c r="C150" s="346" t="s">
        <v>574</v>
      </c>
      <c r="D150" s="300"/>
      <c r="E150" s="300"/>
      <c r="F150" s="347" t="s">
        <v>526</v>
      </c>
      <c r="G150" s="300"/>
      <c r="H150" s="346" t="s">
        <v>585</v>
      </c>
      <c r="I150" s="346" t="s">
        <v>528</v>
      </c>
      <c r="J150" s="346" t="s">
        <v>576</v>
      </c>
      <c r="K150" s="342"/>
    </row>
    <row r="151" spans="2:11" ht="15" customHeight="1">
      <c r="B151" s="322"/>
      <c r="C151" s="346" t="s">
        <v>475</v>
      </c>
      <c r="D151" s="300"/>
      <c r="E151" s="300"/>
      <c r="F151" s="347" t="s">
        <v>526</v>
      </c>
      <c r="G151" s="300"/>
      <c r="H151" s="346" t="s">
        <v>586</v>
      </c>
      <c r="I151" s="346" t="s">
        <v>528</v>
      </c>
      <c r="J151" s="346" t="s">
        <v>576</v>
      </c>
      <c r="K151" s="342"/>
    </row>
    <row r="152" spans="2:11" ht="15" customHeight="1">
      <c r="B152" s="322"/>
      <c r="C152" s="346" t="s">
        <v>531</v>
      </c>
      <c r="D152" s="300"/>
      <c r="E152" s="300"/>
      <c r="F152" s="347" t="s">
        <v>532</v>
      </c>
      <c r="G152" s="300"/>
      <c r="H152" s="346" t="s">
        <v>565</v>
      </c>
      <c r="I152" s="346" t="s">
        <v>528</v>
      </c>
      <c r="J152" s="346">
        <v>50</v>
      </c>
      <c r="K152" s="342"/>
    </row>
    <row r="153" spans="2:11" ht="15" customHeight="1">
      <c r="B153" s="322"/>
      <c r="C153" s="346" t="s">
        <v>534</v>
      </c>
      <c r="D153" s="300"/>
      <c r="E153" s="300"/>
      <c r="F153" s="347" t="s">
        <v>526</v>
      </c>
      <c r="G153" s="300"/>
      <c r="H153" s="346" t="s">
        <v>565</v>
      </c>
      <c r="I153" s="346" t="s">
        <v>536</v>
      </c>
      <c r="J153" s="346"/>
      <c r="K153" s="342"/>
    </row>
    <row r="154" spans="2:11" ht="15" customHeight="1">
      <c r="B154" s="322"/>
      <c r="C154" s="346" t="s">
        <v>545</v>
      </c>
      <c r="D154" s="300"/>
      <c r="E154" s="300"/>
      <c r="F154" s="347" t="s">
        <v>532</v>
      </c>
      <c r="G154" s="300"/>
      <c r="H154" s="346" t="s">
        <v>565</v>
      </c>
      <c r="I154" s="346" t="s">
        <v>528</v>
      </c>
      <c r="J154" s="346">
        <v>50</v>
      </c>
      <c r="K154" s="342"/>
    </row>
    <row r="155" spans="2:11" ht="15" customHeight="1">
      <c r="B155" s="322"/>
      <c r="C155" s="346" t="s">
        <v>553</v>
      </c>
      <c r="D155" s="300"/>
      <c r="E155" s="300"/>
      <c r="F155" s="347" t="s">
        <v>532</v>
      </c>
      <c r="G155" s="300"/>
      <c r="H155" s="346" t="s">
        <v>565</v>
      </c>
      <c r="I155" s="346" t="s">
        <v>528</v>
      </c>
      <c r="J155" s="346">
        <v>50</v>
      </c>
      <c r="K155" s="342"/>
    </row>
    <row r="156" spans="2:11" ht="15" customHeight="1">
      <c r="B156" s="322"/>
      <c r="C156" s="346" t="s">
        <v>551</v>
      </c>
      <c r="D156" s="300"/>
      <c r="E156" s="300"/>
      <c r="F156" s="347" t="s">
        <v>532</v>
      </c>
      <c r="G156" s="300"/>
      <c r="H156" s="346" t="s">
        <v>565</v>
      </c>
      <c r="I156" s="346" t="s">
        <v>528</v>
      </c>
      <c r="J156" s="346">
        <v>50</v>
      </c>
      <c r="K156" s="342"/>
    </row>
    <row r="157" spans="2:11" ht="15" customHeight="1">
      <c r="B157" s="322"/>
      <c r="C157" s="346" t="s">
        <v>134</v>
      </c>
      <c r="D157" s="300"/>
      <c r="E157" s="300"/>
      <c r="F157" s="347" t="s">
        <v>526</v>
      </c>
      <c r="G157" s="300"/>
      <c r="H157" s="346" t="s">
        <v>587</v>
      </c>
      <c r="I157" s="346" t="s">
        <v>528</v>
      </c>
      <c r="J157" s="346" t="s">
        <v>588</v>
      </c>
      <c r="K157" s="342"/>
    </row>
    <row r="158" spans="2:11" ht="15" customHeight="1">
      <c r="B158" s="322"/>
      <c r="C158" s="346" t="s">
        <v>589</v>
      </c>
      <c r="D158" s="300"/>
      <c r="E158" s="300"/>
      <c r="F158" s="347" t="s">
        <v>526</v>
      </c>
      <c r="G158" s="300"/>
      <c r="H158" s="346" t="s">
        <v>590</v>
      </c>
      <c r="I158" s="346" t="s">
        <v>560</v>
      </c>
      <c r="J158" s="346"/>
      <c r="K158" s="342"/>
    </row>
    <row r="159" spans="2:11" ht="15" customHeight="1">
      <c r="B159" s="348"/>
      <c r="C159" s="331"/>
      <c r="D159" s="331"/>
      <c r="E159" s="331"/>
      <c r="F159" s="331"/>
      <c r="G159" s="331"/>
      <c r="H159" s="331"/>
      <c r="I159" s="331"/>
      <c r="J159" s="331"/>
      <c r="K159" s="349"/>
    </row>
    <row r="160" spans="2:11" ht="18.75" customHeight="1">
      <c r="B160" s="293"/>
      <c r="C160" s="300"/>
      <c r="D160" s="300"/>
      <c r="E160" s="300"/>
      <c r="F160" s="321"/>
      <c r="G160" s="300"/>
      <c r="H160" s="300"/>
      <c r="I160" s="300"/>
      <c r="J160" s="300"/>
      <c r="K160" s="293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2"/>
      <c r="C162" s="283"/>
      <c r="D162" s="283"/>
      <c r="E162" s="283"/>
      <c r="F162" s="283"/>
      <c r="G162" s="283"/>
      <c r="H162" s="283"/>
      <c r="I162" s="283"/>
      <c r="J162" s="283"/>
      <c r="K162" s="284"/>
    </row>
    <row r="163" spans="2:11" ht="45" customHeight="1">
      <c r="B163" s="286"/>
      <c r="C163" s="287" t="s">
        <v>591</v>
      </c>
      <c r="D163" s="287"/>
      <c r="E163" s="287"/>
      <c r="F163" s="287"/>
      <c r="G163" s="287"/>
      <c r="H163" s="287"/>
      <c r="I163" s="287"/>
      <c r="J163" s="287"/>
      <c r="K163" s="288"/>
    </row>
    <row r="164" spans="2:11" ht="17.25" customHeight="1">
      <c r="B164" s="286"/>
      <c r="C164" s="314" t="s">
        <v>520</v>
      </c>
      <c r="D164" s="314"/>
      <c r="E164" s="314"/>
      <c r="F164" s="314" t="s">
        <v>521</v>
      </c>
      <c r="G164" s="350"/>
      <c r="H164" s="351" t="s">
        <v>149</v>
      </c>
      <c r="I164" s="351" t="s">
        <v>56</v>
      </c>
      <c r="J164" s="314" t="s">
        <v>522</v>
      </c>
      <c r="K164" s="288"/>
    </row>
    <row r="165" spans="2:11" ht="17.25" customHeight="1">
      <c r="B165" s="289"/>
      <c r="C165" s="316" t="s">
        <v>523</v>
      </c>
      <c r="D165" s="316"/>
      <c r="E165" s="316"/>
      <c r="F165" s="317" t="s">
        <v>524</v>
      </c>
      <c r="G165" s="352"/>
      <c r="H165" s="353"/>
      <c r="I165" s="353"/>
      <c r="J165" s="316" t="s">
        <v>525</v>
      </c>
      <c r="K165" s="291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2"/>
    </row>
    <row r="167" spans="2:11" ht="15" customHeight="1">
      <c r="B167" s="322"/>
      <c r="C167" s="300" t="s">
        <v>529</v>
      </c>
      <c r="D167" s="300"/>
      <c r="E167" s="300"/>
      <c r="F167" s="321" t="s">
        <v>526</v>
      </c>
      <c r="G167" s="300"/>
      <c r="H167" s="300" t="s">
        <v>565</v>
      </c>
      <c r="I167" s="300" t="s">
        <v>528</v>
      </c>
      <c r="J167" s="300">
        <v>120</v>
      </c>
      <c r="K167" s="342"/>
    </row>
    <row r="168" spans="2:11" ht="15" customHeight="1">
      <c r="B168" s="322"/>
      <c r="C168" s="300" t="s">
        <v>574</v>
      </c>
      <c r="D168" s="300"/>
      <c r="E168" s="300"/>
      <c r="F168" s="321" t="s">
        <v>526</v>
      </c>
      <c r="G168" s="300"/>
      <c r="H168" s="300" t="s">
        <v>575</v>
      </c>
      <c r="I168" s="300" t="s">
        <v>528</v>
      </c>
      <c r="J168" s="300" t="s">
        <v>576</v>
      </c>
      <c r="K168" s="342"/>
    </row>
    <row r="169" spans="2:11" ht="15" customHeight="1">
      <c r="B169" s="322"/>
      <c r="C169" s="300" t="s">
        <v>475</v>
      </c>
      <c r="D169" s="300"/>
      <c r="E169" s="300"/>
      <c r="F169" s="321" t="s">
        <v>526</v>
      </c>
      <c r="G169" s="300"/>
      <c r="H169" s="300" t="s">
        <v>592</v>
      </c>
      <c r="I169" s="300" t="s">
        <v>528</v>
      </c>
      <c r="J169" s="300" t="s">
        <v>576</v>
      </c>
      <c r="K169" s="342"/>
    </row>
    <row r="170" spans="2:11" ht="15" customHeight="1">
      <c r="B170" s="322"/>
      <c r="C170" s="300" t="s">
        <v>531</v>
      </c>
      <c r="D170" s="300"/>
      <c r="E170" s="300"/>
      <c r="F170" s="321" t="s">
        <v>532</v>
      </c>
      <c r="G170" s="300"/>
      <c r="H170" s="300" t="s">
        <v>592</v>
      </c>
      <c r="I170" s="300" t="s">
        <v>528</v>
      </c>
      <c r="J170" s="300">
        <v>50</v>
      </c>
      <c r="K170" s="342"/>
    </row>
    <row r="171" spans="2:11" ht="15" customHeight="1">
      <c r="B171" s="322"/>
      <c r="C171" s="300" t="s">
        <v>534</v>
      </c>
      <c r="D171" s="300"/>
      <c r="E171" s="300"/>
      <c r="F171" s="321" t="s">
        <v>526</v>
      </c>
      <c r="G171" s="300"/>
      <c r="H171" s="300" t="s">
        <v>592</v>
      </c>
      <c r="I171" s="300" t="s">
        <v>536</v>
      </c>
      <c r="J171" s="300"/>
      <c r="K171" s="342"/>
    </row>
    <row r="172" spans="2:11" ht="15" customHeight="1">
      <c r="B172" s="322"/>
      <c r="C172" s="300" t="s">
        <v>545</v>
      </c>
      <c r="D172" s="300"/>
      <c r="E172" s="300"/>
      <c r="F172" s="321" t="s">
        <v>532</v>
      </c>
      <c r="G172" s="300"/>
      <c r="H172" s="300" t="s">
        <v>592</v>
      </c>
      <c r="I172" s="300" t="s">
        <v>528</v>
      </c>
      <c r="J172" s="300">
        <v>50</v>
      </c>
      <c r="K172" s="342"/>
    </row>
    <row r="173" spans="2:11" ht="15" customHeight="1">
      <c r="B173" s="322"/>
      <c r="C173" s="300" t="s">
        <v>553</v>
      </c>
      <c r="D173" s="300"/>
      <c r="E173" s="300"/>
      <c r="F173" s="321" t="s">
        <v>532</v>
      </c>
      <c r="G173" s="300"/>
      <c r="H173" s="300" t="s">
        <v>592</v>
      </c>
      <c r="I173" s="300" t="s">
        <v>528</v>
      </c>
      <c r="J173" s="300">
        <v>50</v>
      </c>
      <c r="K173" s="342"/>
    </row>
    <row r="174" spans="2:11" ht="15" customHeight="1">
      <c r="B174" s="322"/>
      <c r="C174" s="300" t="s">
        <v>551</v>
      </c>
      <c r="D174" s="300"/>
      <c r="E174" s="300"/>
      <c r="F174" s="321" t="s">
        <v>532</v>
      </c>
      <c r="G174" s="300"/>
      <c r="H174" s="300" t="s">
        <v>592</v>
      </c>
      <c r="I174" s="300" t="s">
        <v>528</v>
      </c>
      <c r="J174" s="300">
        <v>50</v>
      </c>
      <c r="K174" s="342"/>
    </row>
    <row r="175" spans="2:11" ht="15" customHeight="1">
      <c r="B175" s="322"/>
      <c r="C175" s="300" t="s">
        <v>148</v>
      </c>
      <c r="D175" s="300"/>
      <c r="E175" s="300"/>
      <c r="F175" s="321" t="s">
        <v>526</v>
      </c>
      <c r="G175" s="300"/>
      <c r="H175" s="300" t="s">
        <v>593</v>
      </c>
      <c r="I175" s="300" t="s">
        <v>594</v>
      </c>
      <c r="J175" s="300"/>
      <c r="K175" s="342"/>
    </row>
    <row r="176" spans="2:11" ht="15" customHeight="1">
      <c r="B176" s="322"/>
      <c r="C176" s="300" t="s">
        <v>56</v>
      </c>
      <c r="D176" s="300"/>
      <c r="E176" s="300"/>
      <c r="F176" s="321" t="s">
        <v>526</v>
      </c>
      <c r="G176" s="300"/>
      <c r="H176" s="300" t="s">
        <v>595</v>
      </c>
      <c r="I176" s="300" t="s">
        <v>596</v>
      </c>
      <c r="J176" s="300">
        <v>1</v>
      </c>
      <c r="K176" s="342"/>
    </row>
    <row r="177" spans="2:11" ht="15" customHeight="1">
      <c r="B177" s="322"/>
      <c r="C177" s="300" t="s">
        <v>52</v>
      </c>
      <c r="D177" s="300"/>
      <c r="E177" s="300"/>
      <c r="F177" s="321" t="s">
        <v>526</v>
      </c>
      <c r="G177" s="300"/>
      <c r="H177" s="300" t="s">
        <v>597</v>
      </c>
      <c r="I177" s="300" t="s">
        <v>528</v>
      </c>
      <c r="J177" s="300">
        <v>20</v>
      </c>
      <c r="K177" s="342"/>
    </row>
    <row r="178" spans="2:11" ht="15" customHeight="1">
      <c r="B178" s="322"/>
      <c r="C178" s="300" t="s">
        <v>149</v>
      </c>
      <c r="D178" s="300"/>
      <c r="E178" s="300"/>
      <c r="F178" s="321" t="s">
        <v>526</v>
      </c>
      <c r="G178" s="300"/>
      <c r="H178" s="300" t="s">
        <v>598</v>
      </c>
      <c r="I178" s="300" t="s">
        <v>528</v>
      </c>
      <c r="J178" s="300">
        <v>255</v>
      </c>
      <c r="K178" s="342"/>
    </row>
    <row r="179" spans="2:11" ht="15" customHeight="1">
      <c r="B179" s="322"/>
      <c r="C179" s="300" t="s">
        <v>150</v>
      </c>
      <c r="D179" s="300"/>
      <c r="E179" s="300"/>
      <c r="F179" s="321" t="s">
        <v>526</v>
      </c>
      <c r="G179" s="300"/>
      <c r="H179" s="300" t="s">
        <v>491</v>
      </c>
      <c r="I179" s="300" t="s">
        <v>528</v>
      </c>
      <c r="J179" s="300">
        <v>10</v>
      </c>
      <c r="K179" s="342"/>
    </row>
    <row r="180" spans="2:11" ht="15" customHeight="1">
      <c r="B180" s="322"/>
      <c r="C180" s="300" t="s">
        <v>151</v>
      </c>
      <c r="D180" s="300"/>
      <c r="E180" s="300"/>
      <c r="F180" s="321" t="s">
        <v>526</v>
      </c>
      <c r="G180" s="300"/>
      <c r="H180" s="300" t="s">
        <v>599</v>
      </c>
      <c r="I180" s="300" t="s">
        <v>560</v>
      </c>
      <c r="J180" s="300"/>
      <c r="K180" s="342"/>
    </row>
    <row r="181" spans="2:11" ht="15" customHeight="1">
      <c r="B181" s="322"/>
      <c r="C181" s="300" t="s">
        <v>600</v>
      </c>
      <c r="D181" s="300"/>
      <c r="E181" s="300"/>
      <c r="F181" s="321" t="s">
        <v>526</v>
      </c>
      <c r="G181" s="300"/>
      <c r="H181" s="300" t="s">
        <v>601</v>
      </c>
      <c r="I181" s="300" t="s">
        <v>560</v>
      </c>
      <c r="J181" s="300"/>
      <c r="K181" s="342"/>
    </row>
    <row r="182" spans="2:11" ht="15" customHeight="1">
      <c r="B182" s="322"/>
      <c r="C182" s="300" t="s">
        <v>589</v>
      </c>
      <c r="D182" s="300"/>
      <c r="E182" s="300"/>
      <c r="F182" s="321" t="s">
        <v>526</v>
      </c>
      <c r="G182" s="300"/>
      <c r="H182" s="300" t="s">
        <v>602</v>
      </c>
      <c r="I182" s="300" t="s">
        <v>560</v>
      </c>
      <c r="J182" s="300"/>
      <c r="K182" s="342"/>
    </row>
    <row r="183" spans="2:11" ht="15" customHeight="1">
      <c r="B183" s="322"/>
      <c r="C183" s="300" t="s">
        <v>154</v>
      </c>
      <c r="D183" s="300"/>
      <c r="E183" s="300"/>
      <c r="F183" s="321" t="s">
        <v>532</v>
      </c>
      <c r="G183" s="300"/>
      <c r="H183" s="300" t="s">
        <v>603</v>
      </c>
      <c r="I183" s="300" t="s">
        <v>528</v>
      </c>
      <c r="J183" s="300">
        <v>50</v>
      </c>
      <c r="K183" s="342"/>
    </row>
    <row r="184" spans="2:11" ht="15" customHeight="1">
      <c r="B184" s="322"/>
      <c r="C184" s="300" t="s">
        <v>604</v>
      </c>
      <c r="D184" s="300"/>
      <c r="E184" s="300"/>
      <c r="F184" s="321" t="s">
        <v>532</v>
      </c>
      <c r="G184" s="300"/>
      <c r="H184" s="300" t="s">
        <v>605</v>
      </c>
      <c r="I184" s="300" t="s">
        <v>606</v>
      </c>
      <c r="J184" s="300"/>
      <c r="K184" s="342"/>
    </row>
    <row r="185" spans="2:11" ht="15" customHeight="1">
      <c r="B185" s="322"/>
      <c r="C185" s="300" t="s">
        <v>607</v>
      </c>
      <c r="D185" s="300"/>
      <c r="E185" s="300"/>
      <c r="F185" s="321" t="s">
        <v>532</v>
      </c>
      <c r="G185" s="300"/>
      <c r="H185" s="300" t="s">
        <v>608</v>
      </c>
      <c r="I185" s="300" t="s">
        <v>606</v>
      </c>
      <c r="J185" s="300"/>
      <c r="K185" s="342"/>
    </row>
    <row r="186" spans="2:11" ht="15" customHeight="1">
      <c r="B186" s="322"/>
      <c r="C186" s="300" t="s">
        <v>609</v>
      </c>
      <c r="D186" s="300"/>
      <c r="E186" s="300"/>
      <c r="F186" s="321" t="s">
        <v>532</v>
      </c>
      <c r="G186" s="300"/>
      <c r="H186" s="300" t="s">
        <v>610</v>
      </c>
      <c r="I186" s="300" t="s">
        <v>606</v>
      </c>
      <c r="J186" s="300"/>
      <c r="K186" s="342"/>
    </row>
    <row r="187" spans="2:11" ht="15" customHeight="1">
      <c r="B187" s="322"/>
      <c r="C187" s="354" t="s">
        <v>611</v>
      </c>
      <c r="D187" s="300"/>
      <c r="E187" s="300"/>
      <c r="F187" s="321" t="s">
        <v>532</v>
      </c>
      <c r="G187" s="300"/>
      <c r="H187" s="300" t="s">
        <v>612</v>
      </c>
      <c r="I187" s="300" t="s">
        <v>613</v>
      </c>
      <c r="J187" s="355" t="s">
        <v>614</v>
      </c>
      <c r="K187" s="342"/>
    </row>
    <row r="188" spans="2:11" ht="15" customHeight="1">
      <c r="B188" s="322"/>
      <c r="C188" s="306" t="s">
        <v>41</v>
      </c>
      <c r="D188" s="300"/>
      <c r="E188" s="300"/>
      <c r="F188" s="321" t="s">
        <v>526</v>
      </c>
      <c r="G188" s="300"/>
      <c r="H188" s="293" t="s">
        <v>615</v>
      </c>
      <c r="I188" s="300" t="s">
        <v>616</v>
      </c>
      <c r="J188" s="300"/>
      <c r="K188" s="342"/>
    </row>
    <row r="189" spans="2:11" ht="15" customHeight="1">
      <c r="B189" s="322"/>
      <c r="C189" s="306" t="s">
        <v>617</v>
      </c>
      <c r="D189" s="300"/>
      <c r="E189" s="300"/>
      <c r="F189" s="321" t="s">
        <v>526</v>
      </c>
      <c r="G189" s="300"/>
      <c r="H189" s="300" t="s">
        <v>618</v>
      </c>
      <c r="I189" s="300" t="s">
        <v>560</v>
      </c>
      <c r="J189" s="300"/>
      <c r="K189" s="342"/>
    </row>
    <row r="190" spans="2:11" ht="15" customHeight="1">
      <c r="B190" s="322"/>
      <c r="C190" s="306" t="s">
        <v>619</v>
      </c>
      <c r="D190" s="300"/>
      <c r="E190" s="300"/>
      <c r="F190" s="321" t="s">
        <v>526</v>
      </c>
      <c r="G190" s="300"/>
      <c r="H190" s="300" t="s">
        <v>620</v>
      </c>
      <c r="I190" s="300" t="s">
        <v>560</v>
      </c>
      <c r="J190" s="300"/>
      <c r="K190" s="342"/>
    </row>
    <row r="191" spans="2:11" ht="15" customHeight="1">
      <c r="B191" s="322"/>
      <c r="C191" s="306" t="s">
        <v>621</v>
      </c>
      <c r="D191" s="300"/>
      <c r="E191" s="300"/>
      <c r="F191" s="321" t="s">
        <v>532</v>
      </c>
      <c r="G191" s="300"/>
      <c r="H191" s="300" t="s">
        <v>622</v>
      </c>
      <c r="I191" s="300" t="s">
        <v>560</v>
      </c>
      <c r="J191" s="300"/>
      <c r="K191" s="342"/>
    </row>
    <row r="192" spans="2:11" ht="15" customHeight="1">
      <c r="B192" s="348"/>
      <c r="C192" s="356"/>
      <c r="D192" s="331"/>
      <c r="E192" s="331"/>
      <c r="F192" s="331"/>
      <c r="G192" s="331"/>
      <c r="H192" s="331"/>
      <c r="I192" s="331"/>
      <c r="J192" s="331"/>
      <c r="K192" s="349"/>
    </row>
    <row r="193" spans="2:11" ht="18.75" customHeight="1">
      <c r="B193" s="293"/>
      <c r="C193" s="300"/>
      <c r="D193" s="300"/>
      <c r="E193" s="300"/>
      <c r="F193" s="321"/>
      <c r="G193" s="300"/>
      <c r="H193" s="300"/>
      <c r="I193" s="300"/>
      <c r="J193" s="300"/>
      <c r="K193" s="293"/>
    </row>
    <row r="194" spans="2:11" ht="18.75" customHeight="1">
      <c r="B194" s="293"/>
      <c r="C194" s="300"/>
      <c r="D194" s="300"/>
      <c r="E194" s="300"/>
      <c r="F194" s="321"/>
      <c r="G194" s="300"/>
      <c r="H194" s="300"/>
      <c r="I194" s="300"/>
      <c r="J194" s="300"/>
      <c r="K194" s="293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2.75">
      <c r="B196" s="282"/>
      <c r="C196" s="283"/>
      <c r="D196" s="283"/>
      <c r="E196" s="283"/>
      <c r="F196" s="283"/>
      <c r="G196" s="283"/>
      <c r="H196" s="283"/>
      <c r="I196" s="283"/>
      <c r="J196" s="283"/>
      <c r="K196" s="284"/>
    </row>
    <row r="197" spans="2:11" ht="21" customHeight="1">
      <c r="B197" s="286"/>
      <c r="C197" s="287" t="s">
        <v>623</v>
      </c>
      <c r="D197" s="287"/>
      <c r="E197" s="287"/>
      <c r="F197" s="287"/>
      <c r="G197" s="287"/>
      <c r="H197" s="287"/>
      <c r="I197" s="287"/>
      <c r="J197" s="287"/>
      <c r="K197" s="288"/>
    </row>
    <row r="198" spans="2:11" ht="25.5" customHeight="1">
      <c r="B198" s="286"/>
      <c r="C198" s="357" t="s">
        <v>624</v>
      </c>
      <c r="D198" s="357"/>
      <c r="E198" s="357"/>
      <c r="F198" s="357" t="s">
        <v>625</v>
      </c>
      <c r="G198" s="358"/>
      <c r="H198" s="357" t="s">
        <v>626</v>
      </c>
      <c r="I198" s="357"/>
      <c r="J198" s="357"/>
      <c r="K198" s="288"/>
    </row>
    <row r="199" spans="2:11" ht="5.25" customHeight="1">
      <c r="B199" s="322"/>
      <c r="C199" s="319"/>
      <c r="D199" s="319"/>
      <c r="E199" s="319"/>
      <c r="F199" s="319"/>
      <c r="G199" s="300"/>
      <c r="H199" s="319"/>
      <c r="I199" s="319"/>
      <c r="J199" s="319"/>
      <c r="K199" s="342"/>
    </row>
    <row r="200" spans="2:11" ht="15" customHeight="1">
      <c r="B200" s="322"/>
      <c r="C200" s="300" t="s">
        <v>616</v>
      </c>
      <c r="D200" s="300"/>
      <c r="E200" s="300"/>
      <c r="F200" s="321" t="s">
        <v>42</v>
      </c>
      <c r="G200" s="300"/>
      <c r="H200" s="300" t="s">
        <v>627</v>
      </c>
      <c r="I200" s="300"/>
      <c r="J200" s="300"/>
      <c r="K200" s="342"/>
    </row>
    <row r="201" spans="2:11" ht="15" customHeight="1">
      <c r="B201" s="322"/>
      <c r="C201" s="328"/>
      <c r="D201" s="300"/>
      <c r="E201" s="300"/>
      <c r="F201" s="321" t="s">
        <v>43</v>
      </c>
      <c r="G201" s="300"/>
      <c r="H201" s="300" t="s">
        <v>628</v>
      </c>
      <c r="I201" s="300"/>
      <c r="J201" s="300"/>
      <c r="K201" s="342"/>
    </row>
    <row r="202" spans="2:11" ht="15" customHeight="1">
      <c r="B202" s="322"/>
      <c r="C202" s="328"/>
      <c r="D202" s="300"/>
      <c r="E202" s="300"/>
      <c r="F202" s="321" t="s">
        <v>46</v>
      </c>
      <c r="G202" s="300"/>
      <c r="H202" s="300" t="s">
        <v>629</v>
      </c>
      <c r="I202" s="300"/>
      <c r="J202" s="300"/>
      <c r="K202" s="342"/>
    </row>
    <row r="203" spans="2:11" ht="15" customHeight="1">
      <c r="B203" s="322"/>
      <c r="C203" s="300"/>
      <c r="D203" s="300"/>
      <c r="E203" s="300"/>
      <c r="F203" s="321" t="s">
        <v>44</v>
      </c>
      <c r="G203" s="300"/>
      <c r="H203" s="300" t="s">
        <v>630</v>
      </c>
      <c r="I203" s="300"/>
      <c r="J203" s="300"/>
      <c r="K203" s="342"/>
    </row>
    <row r="204" spans="2:11" ht="15" customHeight="1">
      <c r="B204" s="322"/>
      <c r="C204" s="300"/>
      <c r="D204" s="300"/>
      <c r="E204" s="300"/>
      <c r="F204" s="321" t="s">
        <v>45</v>
      </c>
      <c r="G204" s="300"/>
      <c r="H204" s="300" t="s">
        <v>631</v>
      </c>
      <c r="I204" s="300"/>
      <c r="J204" s="300"/>
      <c r="K204" s="342"/>
    </row>
    <row r="205" spans="2:11" ht="15" customHeight="1">
      <c r="B205" s="322"/>
      <c r="C205" s="300"/>
      <c r="D205" s="300"/>
      <c r="E205" s="300"/>
      <c r="F205" s="321"/>
      <c r="G205" s="300"/>
      <c r="H205" s="300"/>
      <c r="I205" s="300"/>
      <c r="J205" s="300"/>
      <c r="K205" s="342"/>
    </row>
    <row r="206" spans="2:11" ht="15" customHeight="1">
      <c r="B206" s="322"/>
      <c r="C206" s="300" t="s">
        <v>572</v>
      </c>
      <c r="D206" s="300"/>
      <c r="E206" s="300"/>
      <c r="F206" s="321" t="s">
        <v>80</v>
      </c>
      <c r="G206" s="300"/>
      <c r="H206" s="300" t="s">
        <v>632</v>
      </c>
      <c r="I206" s="300"/>
      <c r="J206" s="300"/>
      <c r="K206" s="342"/>
    </row>
    <row r="207" spans="2:11" ht="15" customHeight="1">
      <c r="B207" s="322"/>
      <c r="C207" s="328"/>
      <c r="D207" s="300"/>
      <c r="E207" s="300"/>
      <c r="F207" s="321" t="s">
        <v>469</v>
      </c>
      <c r="G207" s="300"/>
      <c r="H207" s="300" t="s">
        <v>470</v>
      </c>
      <c r="I207" s="300"/>
      <c r="J207" s="300"/>
      <c r="K207" s="342"/>
    </row>
    <row r="208" spans="2:11" ht="15" customHeight="1">
      <c r="B208" s="322"/>
      <c r="C208" s="300"/>
      <c r="D208" s="300"/>
      <c r="E208" s="300"/>
      <c r="F208" s="321" t="s">
        <v>467</v>
      </c>
      <c r="G208" s="300"/>
      <c r="H208" s="300" t="s">
        <v>633</v>
      </c>
      <c r="I208" s="300"/>
      <c r="J208" s="300"/>
      <c r="K208" s="342"/>
    </row>
    <row r="209" spans="2:11" ht="15" customHeight="1">
      <c r="B209" s="359"/>
      <c r="C209" s="328"/>
      <c r="D209" s="328"/>
      <c r="E209" s="328"/>
      <c r="F209" s="321" t="s">
        <v>471</v>
      </c>
      <c r="G209" s="306"/>
      <c r="H209" s="346" t="s">
        <v>472</v>
      </c>
      <c r="I209" s="346"/>
      <c r="J209" s="346"/>
      <c r="K209" s="360"/>
    </row>
    <row r="210" spans="2:11" ht="15" customHeight="1">
      <c r="B210" s="359"/>
      <c r="C210" s="328"/>
      <c r="D210" s="328"/>
      <c r="E210" s="328"/>
      <c r="F210" s="321" t="s">
        <v>473</v>
      </c>
      <c r="G210" s="306"/>
      <c r="H210" s="346" t="s">
        <v>634</v>
      </c>
      <c r="I210" s="346"/>
      <c r="J210" s="346"/>
      <c r="K210" s="360"/>
    </row>
    <row r="211" spans="2:11" ht="15" customHeight="1">
      <c r="B211" s="359"/>
      <c r="C211" s="328"/>
      <c r="D211" s="328"/>
      <c r="E211" s="328"/>
      <c r="F211" s="361"/>
      <c r="G211" s="306"/>
      <c r="H211" s="362"/>
      <c r="I211" s="362"/>
      <c r="J211" s="362"/>
      <c r="K211" s="360"/>
    </row>
    <row r="212" spans="2:11" ht="15" customHeight="1">
      <c r="B212" s="359"/>
      <c r="C212" s="300" t="s">
        <v>596</v>
      </c>
      <c r="D212" s="328"/>
      <c r="E212" s="328"/>
      <c r="F212" s="321">
        <v>1</v>
      </c>
      <c r="G212" s="306"/>
      <c r="H212" s="346" t="s">
        <v>635</v>
      </c>
      <c r="I212" s="346"/>
      <c r="J212" s="346"/>
      <c r="K212" s="360"/>
    </row>
    <row r="213" spans="2:11" ht="15" customHeight="1">
      <c r="B213" s="359"/>
      <c r="C213" s="328"/>
      <c r="D213" s="328"/>
      <c r="E213" s="328"/>
      <c r="F213" s="321">
        <v>2</v>
      </c>
      <c r="G213" s="306"/>
      <c r="H213" s="346" t="s">
        <v>636</v>
      </c>
      <c r="I213" s="346"/>
      <c r="J213" s="346"/>
      <c r="K213" s="360"/>
    </row>
    <row r="214" spans="2:11" ht="15" customHeight="1">
      <c r="B214" s="359"/>
      <c r="C214" s="328"/>
      <c r="D214" s="328"/>
      <c r="E214" s="328"/>
      <c r="F214" s="321">
        <v>3</v>
      </c>
      <c r="G214" s="306"/>
      <c r="H214" s="346" t="s">
        <v>637</v>
      </c>
      <c r="I214" s="346"/>
      <c r="J214" s="346"/>
      <c r="K214" s="360"/>
    </row>
    <row r="215" spans="2:11" ht="15" customHeight="1">
      <c r="B215" s="359"/>
      <c r="C215" s="328"/>
      <c r="D215" s="328"/>
      <c r="E215" s="328"/>
      <c r="F215" s="321">
        <v>4</v>
      </c>
      <c r="G215" s="306"/>
      <c r="H215" s="346" t="s">
        <v>638</v>
      </c>
      <c r="I215" s="346"/>
      <c r="J215" s="346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Michal1 </cp:lastModifiedBy>
  <dcterms:modified xsi:type="dcterms:W3CDTF">2017-12-20T07:03:43Z</dcterms:modified>
  <cp:category/>
  <cp:version/>
  <cp:contentType/>
  <cp:contentStatus/>
</cp:coreProperties>
</file>