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tin\Desktop\ZÁLOHOVÁNÍ\VÝBĚROVÉ ŘÍZENÍ\2018\VDJ KOSTELEC\KE ZVEŘEJNĚNÍ\"/>
    </mc:Choice>
  </mc:AlternateContent>
  <xr:revisionPtr revIDLastSave="0" documentId="8_{D372B24D-43D7-4819-AEF0-C5D2FCCDBDF4}" xr6:coauthVersionLast="34" xr6:coauthVersionMax="34" xr10:uidLastSave="{00000000-0000-0000-0000-000000000000}"/>
  <bookViews>
    <workbookView xWindow="0" yWindow="0" windowWidth="19200" windowHeight="11385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1 03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03 Pol'!$A$1:$S$66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2" l="1"/>
  <c r="I9" i="12"/>
  <c r="K9" i="12"/>
  <c r="M9" i="12"/>
  <c r="R9" i="12"/>
  <c r="I11" i="12"/>
  <c r="K11" i="12"/>
  <c r="M11" i="12"/>
  <c r="R11" i="12"/>
  <c r="I13" i="12"/>
  <c r="K13" i="12"/>
  <c r="M13" i="12"/>
  <c r="R13" i="12"/>
  <c r="I15" i="12"/>
  <c r="K15" i="12"/>
  <c r="M15" i="12"/>
  <c r="R15" i="12"/>
  <c r="I17" i="12"/>
  <c r="K17" i="12"/>
  <c r="M17" i="12"/>
  <c r="R17" i="12"/>
  <c r="I19" i="12"/>
  <c r="K19" i="12"/>
  <c r="M19" i="12"/>
  <c r="R19" i="12"/>
  <c r="I22" i="12"/>
  <c r="K22" i="12"/>
  <c r="M22" i="12"/>
  <c r="R22" i="12"/>
  <c r="I25" i="12"/>
  <c r="K25" i="12"/>
  <c r="M25" i="12"/>
  <c r="R25" i="12"/>
  <c r="I27" i="12"/>
  <c r="K27" i="12"/>
  <c r="M27" i="12"/>
  <c r="R27" i="12"/>
  <c r="G29" i="12"/>
  <c r="I30" i="12"/>
  <c r="K30" i="12"/>
  <c r="M30" i="12"/>
  <c r="R30" i="12"/>
  <c r="I32" i="12"/>
  <c r="K32" i="12"/>
  <c r="M32" i="12"/>
  <c r="R32" i="12"/>
  <c r="I34" i="12"/>
  <c r="K34" i="12"/>
  <c r="M34" i="12"/>
  <c r="R34" i="12"/>
  <c r="I36" i="12"/>
  <c r="K36" i="12"/>
  <c r="M36" i="12"/>
  <c r="R36" i="12"/>
  <c r="I38" i="12"/>
  <c r="K38" i="12"/>
  <c r="M38" i="12"/>
  <c r="R38" i="12"/>
  <c r="I41" i="12"/>
  <c r="K41" i="12"/>
  <c r="M41" i="12"/>
  <c r="R41" i="12"/>
  <c r="G44" i="12"/>
  <c r="I45" i="12"/>
  <c r="I44" i="12" s="1"/>
  <c r="K45" i="12"/>
  <c r="K44" i="12" s="1"/>
  <c r="M45" i="12"/>
  <c r="M44" i="12" s="1"/>
  <c r="R45" i="12"/>
  <c r="R44" i="12" s="1"/>
  <c r="G47" i="12"/>
  <c r="I48" i="12"/>
  <c r="K48" i="12"/>
  <c r="M48" i="12"/>
  <c r="R48" i="12"/>
  <c r="I50" i="12"/>
  <c r="K50" i="12"/>
  <c r="M50" i="12"/>
  <c r="R50" i="12"/>
  <c r="I51" i="12"/>
  <c r="K51" i="12"/>
  <c r="M51" i="12"/>
  <c r="R51" i="12"/>
  <c r="I52" i="12"/>
  <c r="K52" i="12"/>
  <c r="M52" i="12"/>
  <c r="R52" i="12"/>
  <c r="I54" i="12"/>
  <c r="K54" i="12"/>
  <c r="M54" i="12"/>
  <c r="R54" i="12"/>
  <c r="G56" i="12"/>
  <c r="I57" i="12"/>
  <c r="I56" i="12" s="1"/>
  <c r="K57" i="12"/>
  <c r="K56" i="12" s="1"/>
  <c r="M57" i="12"/>
  <c r="M56" i="12" s="1"/>
  <c r="R57" i="12"/>
  <c r="R56" i="12" s="1"/>
  <c r="G59" i="12"/>
  <c r="I60" i="12"/>
  <c r="I59" i="12" s="1"/>
  <c r="K60" i="12"/>
  <c r="K59" i="12" s="1"/>
  <c r="M60" i="12"/>
  <c r="M59" i="12" s="1"/>
  <c r="R60" i="12"/>
  <c r="R59" i="12" s="1"/>
  <c r="G61" i="12"/>
  <c r="I62" i="12"/>
  <c r="I61" i="12" s="1"/>
  <c r="K62" i="12"/>
  <c r="K61" i="12" s="1"/>
  <c r="M62" i="12"/>
  <c r="M61" i="12" s="1"/>
  <c r="R62" i="12"/>
  <c r="R61" i="12" s="1"/>
  <c r="I56" i="1"/>
  <c r="J52" i="1" s="1"/>
  <c r="F42" i="1"/>
  <c r="G42" i="1"/>
  <c r="H42" i="1"/>
  <c r="I42" i="1"/>
  <c r="J41" i="1" s="1"/>
  <c r="R29" i="12" l="1"/>
  <c r="R47" i="12"/>
  <c r="I47" i="12"/>
  <c r="K8" i="12"/>
  <c r="K47" i="12"/>
  <c r="I29" i="12"/>
  <c r="M47" i="12"/>
  <c r="R8" i="12"/>
  <c r="I8" i="12"/>
  <c r="K29" i="12"/>
  <c r="M29" i="12"/>
  <c r="M8" i="12"/>
  <c r="J50" i="1"/>
  <c r="J54" i="1"/>
  <c r="J49" i="1"/>
  <c r="J53" i="1"/>
  <c r="J51" i="1"/>
  <c r="J55" i="1"/>
  <c r="J40" i="1"/>
  <c r="J39" i="1"/>
  <c r="J42" i="1" s="1"/>
  <c r="I21" i="1"/>
  <c r="J28" i="1"/>
  <c r="J26" i="1"/>
  <c r="G38" i="1"/>
  <c r="F38" i="1"/>
  <c r="J23" i="1"/>
  <c r="J24" i="1"/>
  <c r="J25" i="1"/>
  <c r="J27" i="1"/>
  <c r="E24" i="1"/>
  <c r="E26" i="1"/>
  <c r="J5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<sst xmlns="http://schemas.openxmlformats.org/spreadsheetml/2006/main" count="356" uniqueCount="182">
  <si>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</si>
  <si>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</si>
  <si>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</si>
  <si>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</si>
  <si>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</si>
  <si>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</si>
  <si>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</si>
  <si>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</si>
  <si>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</si>
  <si>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</si>
  <si>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</si>
  <si>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</si>
  <si>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</si>
  <si>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</si>
  <si>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</si>
  <si>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</si>
  <si>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</si>
  <si>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</si>
  <si>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</si>
  <si>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</si>
  <si>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</si>
  <si>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</si>
  <si>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</si>
  <si>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</si>
  <si>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</si>
  <si>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</si>
  <si>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</si>
  <si>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</si>
  <si>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</si>
  <si>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</si>
  <si>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</si>
  <si>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</si>
  <si>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</si>
  <si>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</si>
  <si>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</si>
  <si>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</si>
  <si>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</si>
  <si>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</si>
  <si>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</si>
  <si>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</si>
  <si>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</si>
  <si>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</si>
  <si>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</si>
  <si>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03</t>
  </si>
  <si>
    <t>Venkovní úpravy přístupové cesty k vodárně</t>
  </si>
  <si>
    <t>01</t>
  </si>
  <si>
    <t>Stavební práce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</si>
  <si>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</si>
  <si>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</si>
  <si>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</si>
  <si>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</si>
  <si>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</si>
  <si>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</si>
  <si>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</si>
  <si>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</si>
  <si>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</si>
  <si>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</si>
  <si>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</si>
  <si>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</si>
  <si>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</si>
  <si>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5</t>
  </si>
  <si>
    <t>Komunikace</t>
  </si>
  <si>
    <t>91</t>
  </si>
  <si>
    <t>Doplňující práce na komunikaci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</si>
  <si>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</si>
  <si>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</si>
  <si>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</si>
  <si>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</si>
  <si>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</si>
  <si>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</si>
  <si>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</si>
  <si>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</si>
  <si>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</si>
  <si>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</si>
  <si>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</si>
  <si>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</si>
  <si>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</si>
  <si>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</si>
  <si>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</si>
  <si>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</si>
  <si>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</si>
  <si>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</si>
  <si>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</si>
  <si>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</si>
  <si>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</si>
  <si>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</si>
  <si>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</si>
  <si>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</si>
  <si>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</si>
  <si>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</si>
  <si>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</si>
  <si>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</si>
  <si>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</si>
  <si>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113151111</t>
  </si>
  <si>
    <t>Rozebrání ploch ze silničních panelů</t>
  </si>
  <si>
    <t>m2</t>
  </si>
  <si>
    <t>RTS 17/ II</t>
  </si>
  <si>
    <t>POL1_</t>
  </si>
  <si>
    <t>likvidace stávající opěrné zídky : (5,35+5,45)*0,6</t>
  </si>
  <si>
    <t>VV</t>
  </si>
  <si>
    <t>132301211</t>
  </si>
  <si>
    <t>Hloubení rýh š.do 200 cm hor.4 do 100 m3, STROJNĚ</t>
  </si>
  <si>
    <t>m3</t>
  </si>
  <si>
    <t>zdivo opěrné zídky : (5,5+5,5+1,3)*1,5*1,0</t>
  </si>
  <si>
    <t>162201102</t>
  </si>
  <si>
    <t>Vodorovné přemístění výkopku z hor.1-4 do 50 m</t>
  </si>
  <si>
    <t>výkopek zpětně použít to zásypů a na TÚ : ((5,5+5,5+1,3)*1,5*1,0)*2</t>
  </si>
  <si>
    <t>167101201</t>
  </si>
  <si>
    <t>Nakládání výkopku z hor.1 ÷ 4 - ručně</t>
  </si>
  <si>
    <t>výkopek zpětně použít to zásypů a na TÚ : (5,5+5,5+1,3)*1,5*1,0</t>
  </si>
  <si>
    <t>171201201</t>
  </si>
  <si>
    <t>Uložení sypaniny na skl.-sypanina na výšku přes 2m</t>
  </si>
  <si>
    <t>Indiv</t>
  </si>
  <si>
    <t>dočasné uložení na stavbě : (5,5+5,5+1,3)*1,5*1,0</t>
  </si>
  <si>
    <t>174101102</t>
  </si>
  <si>
    <t>Zásyp ruční se zhutněním</t>
  </si>
  <si>
    <t>18,45-(9,48*0,3)-4,92</t>
  </si>
  <si>
    <t>odpočet demontovaných betonových prvků budou vloženy do zásypů : -(5,35+5,45)*0,6*0,22</t>
  </si>
  <si>
    <t>174101103</t>
  </si>
  <si>
    <t>Zásyp zářezů se šikmými stěnami se zhutněním</t>
  </si>
  <si>
    <t>včetně strojního přemístění materiálu pro zásyp ze vzdálenosti do 10 m od okraje zásypu</t>
  </si>
  <si>
    <t>POP</t>
  </si>
  <si>
    <t>zbytek výkopku rozprostřít v terénu : 18,45-9,26</t>
  </si>
  <si>
    <t>181101102</t>
  </si>
  <si>
    <t>Úprava pláně v zářezech v hor. 1-4, se zhutněním</t>
  </si>
  <si>
    <t>přístupový chodník : (5,5+5,5)*1,0</t>
  </si>
  <si>
    <t>181301102</t>
  </si>
  <si>
    <t>Rozprostření ornice, rovina, tl. 10-15 cm,do 500m2</t>
  </si>
  <si>
    <t>zdivo opěrné zídky : (5,5+5,5+1,3)*3</t>
  </si>
  <si>
    <t>274272140</t>
  </si>
  <si>
    <t>Zdivo základové z bednicích tvárnic, tl. 30 cm, výplň tvárnic betonem C 12/15</t>
  </si>
  <si>
    <t>zdivo opěrné zídky : (5,5+5,5+1,3)*0,8</t>
  </si>
  <si>
    <t>274322411</t>
  </si>
  <si>
    <t>Železobeton základ. pasů síranovzdorný C25/30 XA2</t>
  </si>
  <si>
    <t>zdivo opěrné zídky : (5,5+5,5+1,3)*1,0*0,4</t>
  </si>
  <si>
    <t>274351215</t>
  </si>
  <si>
    <t>Bednění stěn základových pasů - zřízení</t>
  </si>
  <si>
    <t>zdivo opěrné zídky : (5,5+5,5+1,3)*0,4*2</t>
  </si>
  <si>
    <t>274351216</t>
  </si>
  <si>
    <t>Bednění stěn základových pasů - odstranění</t>
  </si>
  <si>
    <t>Včetně očištění, vytřídění a uložení bednicího materiálu.</t>
  </si>
  <si>
    <t>274361821</t>
  </si>
  <si>
    <t>Výztuž základ. pasů z betonářské oceli 10505 (R)</t>
  </si>
  <si>
    <t>t</t>
  </si>
  <si>
    <t xml:space="preserve">svislá výztuž do zdících tvárnic d 10 mm : </t>
  </si>
  <si>
    <t>((5,5+5,5+1,3)*4*1,0)*0,617*0,001*1,1</t>
  </si>
  <si>
    <t>274361921</t>
  </si>
  <si>
    <t>Výztuž základových pasů ze svařovaných sítí, průměr drátu  6,0, oka 150/150 mm KH20</t>
  </si>
  <si>
    <t xml:space="preserve">kari síť  6*100*100*2 : </t>
  </si>
  <si>
    <t>zdivo opěrné zídky : 2*(5,5+5,5+1,3)*1,0*4,44*0,001*1,1</t>
  </si>
  <si>
    <t>318261125</t>
  </si>
  <si>
    <t>Stříška plotu ze zákryt.desek FACE BLOCK,šířka 400, zákrytová deska hladká, ZD 1 - 30 a ZD 2 - 30</t>
  </si>
  <si>
    <t>m</t>
  </si>
  <si>
    <t>zakrytí  zdiva opěrné zídky : (5,5+5,5+1,3+0,2+0,2)</t>
  </si>
  <si>
    <t>564231111</t>
  </si>
  <si>
    <t>Podklad ze štěrkopísku po zhutnění tloušťky 10 cm</t>
  </si>
  <si>
    <t>564751111</t>
  </si>
  <si>
    <t>Podklad z kameniva drceného vel.32-63 mm,tl. 15 cm</t>
  </si>
  <si>
    <t>596215021</t>
  </si>
  <si>
    <t>Kladení zámkové dlažby tl. 6 cm do drtě tl. 4 cm</t>
  </si>
  <si>
    <t>596291111</t>
  </si>
  <si>
    <t>Řezání zámkové dlažby tl. 60 mm</t>
  </si>
  <si>
    <t>11,0/2</t>
  </si>
  <si>
    <t>59245110</t>
  </si>
  <si>
    <t>Dlažba sklad. HOLLAND I 20x10x6 cm přírodní</t>
  </si>
  <si>
    <t>SPCM</t>
  </si>
  <si>
    <t>POL3_</t>
  </si>
  <si>
    <t>přístupový chodník : (5,5+5,5)*1,0*1,02</t>
  </si>
  <si>
    <t>916561111</t>
  </si>
  <si>
    <t>Osazení záhon.obrubníků do lože z C 12/15 s opěrou, včetně obrubníku ABO 4 - 5    50/5/25</t>
  </si>
  <si>
    <t>11,0+1,0</t>
  </si>
  <si>
    <t>998223011</t>
  </si>
  <si>
    <t>Přesun hmot, pozemní komunikace, kryt dlážděný</t>
  </si>
  <si>
    <t>POL7_</t>
  </si>
  <si>
    <t>979087213</t>
  </si>
  <si>
    <t>Nakládání vybouraných hmot na dopravní prostředky</t>
  </si>
  <si>
    <t>vytažení složení na meziskládku a zpětné uložení : (5,35+5,45)*0,6*0,22*2,5</t>
  </si>
  <si>
    <t>stávajících betonových prvků do násypu : (5,35+5,45)*0,6*0,22*2,5</t>
  </si>
  <si>
    <t>END</t>
  </si>
  <si>
    <t>Stavební opravy na VDJ Kostelec</t>
  </si>
  <si>
    <t xml:space="preserve">Oprava přístupové cesty </t>
  </si>
  <si>
    <t>Oprava přístupové cesty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</si>
</sst>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lef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28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 wrapText="1"/>
    </xf>
    <xf numFmtId="3" fontId="10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0" fontId="16" fillId="0" borderId="38" xfId="0" applyFont="1" applyBorder="1" applyAlignment="1">
      <alignment vertical="top"/>
    </xf>
    <xf numFmtId="49" fontId="16" fillId="0" borderId="39" xfId="0" applyNumberFormat="1" applyFont="1" applyBorder="1" applyAlignment="1">
      <alignment vertical="top"/>
    </xf>
    <xf numFmtId="0" fontId="16" fillId="0" borderId="39" xfId="0" applyFont="1" applyBorder="1" applyAlignment="1">
      <alignment horizontal="center"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0" borderId="39" xfId="0" applyNumberFormat="1" applyFont="1" applyBorder="1" applyAlignment="1">
      <alignment vertical="top" shrinkToFit="1"/>
    </xf>
    <xf numFmtId="0" fontId="16" fillId="0" borderId="40" xfId="0" applyFont="1" applyBorder="1" applyAlignment="1">
      <alignment vertical="top"/>
    </xf>
    <xf numFmtId="49" fontId="16" fillId="0" borderId="41" xfId="0" applyNumberFormat="1" applyFont="1" applyBorder="1" applyAlignment="1">
      <alignment vertical="top"/>
    </xf>
    <xf numFmtId="0" fontId="16" fillId="0" borderId="41" xfId="0" applyFont="1" applyBorder="1" applyAlignment="1">
      <alignment horizontal="center" vertical="top" shrinkToFit="1"/>
    </xf>
    <xf numFmtId="164" fontId="16" fillId="0" borderId="41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39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81" t="s">
        <v>41</v>
      </c>
      <c r="B2" s="181"/>
      <c r="C2" s="181"/>
      <c r="D2" s="181"/>
      <c r="E2" s="181"/>
      <c r="F2" s="181"/>
      <c r="G2" s="18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9"/>
  <sheetViews>
    <sheetView showGridLines="0" topLeftCell="B7" zoomScaleNormal="100" zoomScaleSheetLayoutView="75" workbookViewId="0">
      <selection activeCell="L52" sqref="L5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08" t="s">
        <v>4</v>
      </c>
      <c r="C1" s="209"/>
      <c r="D1" s="209"/>
      <c r="E1" s="209"/>
      <c r="F1" s="209"/>
      <c r="G1" s="209"/>
      <c r="H1" s="209"/>
      <c r="I1" s="209"/>
      <c r="J1" s="210"/>
    </row>
    <row r="2" spans="1:15" ht="36" customHeight="1" x14ac:dyDescent="0.2">
      <c r="A2" s="3"/>
      <c r="B2" s="80" t="s">
        <v>24</v>
      </c>
      <c r="C2" s="81"/>
      <c r="D2" s="82"/>
      <c r="E2" s="214" t="s">
        <v>179</v>
      </c>
      <c r="F2" s="215"/>
      <c r="G2" s="215"/>
      <c r="H2" s="215"/>
      <c r="I2" s="215"/>
      <c r="J2" s="21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17" t="s">
        <v>46</v>
      </c>
      <c r="F3" s="218"/>
      <c r="G3" s="218"/>
      <c r="H3" s="218"/>
      <c r="I3" s="218"/>
      <c r="J3" s="219"/>
    </row>
    <row r="4" spans="1:15" ht="23.25" customHeight="1" x14ac:dyDescent="0.2">
      <c r="A4" s="79">
        <v>1746</v>
      </c>
      <c r="B4" s="85" t="s">
        <v>48</v>
      </c>
      <c r="C4" s="86"/>
      <c r="D4" s="87" t="s">
        <v>43</v>
      </c>
      <c r="E4" s="205" t="s">
        <v>181</v>
      </c>
      <c r="F4" s="206"/>
      <c r="G4" s="206"/>
      <c r="H4" s="206"/>
      <c r="I4" s="206"/>
      <c r="J4" s="20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21"/>
      <c r="E11" s="221"/>
      <c r="F11" s="221"/>
      <c r="G11" s="22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03"/>
      <c r="E12" s="203"/>
      <c r="F12" s="203"/>
      <c r="G12" s="20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04"/>
      <c r="E13" s="204"/>
      <c r="F13" s="204"/>
      <c r="G13" s="204"/>
      <c r="H13" s="28"/>
      <c r="I13" s="34"/>
      <c r="J13" s="51"/>
    </row>
    <row r="14" spans="1:15" ht="24" customHeight="1" x14ac:dyDescent="0.2">
      <c r="A14" s="3"/>
      <c r="B14" s="66" t="s">
        <v>22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20"/>
      <c r="F15" s="220"/>
      <c r="G15" s="222"/>
      <c r="H15" s="222"/>
      <c r="I15" s="222" t="s">
        <v>31</v>
      </c>
      <c r="J15" s="22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196"/>
      <c r="F16" s="197"/>
      <c r="G16" s="196"/>
      <c r="H16" s="197"/>
      <c r="I16" s="196">
        <v>0</v>
      </c>
      <c r="J16" s="198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196"/>
      <c r="F17" s="197"/>
      <c r="G17" s="196"/>
      <c r="H17" s="197"/>
      <c r="I17" s="196">
        <v>0</v>
      </c>
      <c r="J17" s="198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196"/>
      <c r="F18" s="197"/>
      <c r="G18" s="196"/>
      <c r="H18" s="197"/>
      <c r="I18" s="196">
        <v>0</v>
      </c>
      <c r="J18" s="198"/>
    </row>
    <row r="19" spans="1:10" ht="23.25" customHeight="1" x14ac:dyDescent="0.2">
      <c r="A19" s="141" t="s">
        <v>69</v>
      </c>
      <c r="B19" s="57" t="s">
        <v>29</v>
      </c>
      <c r="C19" s="58"/>
      <c r="D19" s="59"/>
      <c r="E19" s="196"/>
      <c r="F19" s="197"/>
      <c r="G19" s="196"/>
      <c r="H19" s="197"/>
      <c r="I19" s="196">
        <v>0</v>
      </c>
      <c r="J19" s="198"/>
    </row>
    <row r="20" spans="1:10" ht="23.25" customHeight="1" x14ac:dyDescent="0.2">
      <c r="A20" s="141" t="s">
        <v>70</v>
      </c>
      <c r="B20" s="57" t="s">
        <v>30</v>
      </c>
      <c r="C20" s="58"/>
      <c r="D20" s="59"/>
      <c r="E20" s="196"/>
      <c r="F20" s="197"/>
      <c r="G20" s="196"/>
      <c r="H20" s="197"/>
      <c r="I20" s="196">
        <v>0</v>
      </c>
      <c r="J20" s="198"/>
    </row>
    <row r="21" spans="1:10" ht="23.25" customHeight="1" x14ac:dyDescent="0.2">
      <c r="A21" s="3"/>
      <c r="B21" s="74" t="s">
        <v>31</v>
      </c>
      <c r="C21" s="75"/>
      <c r="D21" s="76"/>
      <c r="E21" s="199"/>
      <c r="F21" s="224"/>
      <c r="G21" s="199"/>
      <c r="H21" s="224"/>
      <c r="I21" s="199">
        <f>SUM(I16:J20)</f>
        <v>0</v>
      </c>
      <c r="J21" s="200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/>
      <c r="B23" s="57" t="s">
        <v>13</v>
      </c>
      <c r="C23" s="58"/>
      <c r="D23" s="59"/>
      <c r="E23" s="60">
        <v>15</v>
      </c>
      <c r="F23" s="61" t="s">
        <v>0</v>
      </c>
      <c r="G23" s="194">
        <v>0</v>
      </c>
      <c r="H23" s="195"/>
      <c r="I23" s="195"/>
      <c r="J23" s="62" t="str">
        <f t="shared" ref="J23:J28" si="0">Mena</f>
        <v>CZK</v>
      </c>
    </row>
    <row r="24" spans="1:10" ht="23.25" customHeight="1" x14ac:dyDescent="0.2">
      <c r="A24" s="3"/>
      <c r="B24" s="57" t="s">
        <v>14</v>
      </c>
      <c r="C24" s="58"/>
      <c r="D24" s="59"/>
      <c r="E24" s="60">
        <f>SazbaDPH1</f>
        <v>15</v>
      </c>
      <c r="F24" s="61" t="s">
        <v>0</v>
      </c>
      <c r="G24" s="192">
        <v>0</v>
      </c>
      <c r="H24" s="193"/>
      <c r="I24" s="193"/>
      <c r="J24" s="62" t="str">
        <f t="shared" si="0"/>
        <v>CZK</v>
      </c>
    </row>
    <row r="25" spans="1:10" ht="23.25" customHeight="1" x14ac:dyDescent="0.2">
      <c r="A25" s="3"/>
      <c r="B25" s="57" t="s">
        <v>15</v>
      </c>
      <c r="C25" s="58"/>
      <c r="D25" s="59"/>
      <c r="E25" s="60">
        <v>21</v>
      </c>
      <c r="F25" s="61" t="s">
        <v>0</v>
      </c>
      <c r="G25" s="194">
        <v>0</v>
      </c>
      <c r="H25" s="195"/>
      <c r="I25" s="195"/>
      <c r="J25" s="62" t="str">
        <f t="shared" si="0"/>
        <v>CZK</v>
      </c>
    </row>
    <row r="26" spans="1:10" ht="23.25" customHeight="1" x14ac:dyDescent="0.2">
      <c r="A26" s="3"/>
      <c r="B26" s="49" t="s">
        <v>16</v>
      </c>
      <c r="C26" s="21"/>
      <c r="D26" s="17"/>
      <c r="E26" s="43">
        <f>SazbaDPH2</f>
        <v>21</v>
      </c>
      <c r="F26" s="44" t="s">
        <v>0</v>
      </c>
      <c r="G26" s="211">
        <v>0</v>
      </c>
      <c r="H26" s="212"/>
      <c r="I26" s="212"/>
      <c r="J26" s="56" t="str">
        <f t="shared" si="0"/>
        <v>CZK</v>
      </c>
    </row>
    <row r="27" spans="1:10" ht="23.25" customHeight="1" thickBot="1" x14ac:dyDescent="0.25">
      <c r="A27" s="3"/>
      <c r="B27" s="48" t="s">
        <v>5</v>
      </c>
      <c r="C27" s="19"/>
      <c r="D27" s="22"/>
      <c r="E27" s="19"/>
      <c r="F27" s="20"/>
      <c r="G27" s="213">
        <v>0</v>
      </c>
      <c r="H27" s="213"/>
      <c r="I27" s="213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01">
        <v>90706.33</v>
      </c>
      <c r="H28" s="202"/>
      <c r="I28" s="202"/>
      <c r="J28" s="122" t="str">
        <f t="shared" si="0"/>
        <v>CZK</v>
      </c>
    </row>
    <row r="29" spans="1:10" ht="27.75" customHeight="1" thickBot="1" x14ac:dyDescent="0.25">
      <c r="A29" s="3"/>
      <c r="B29" s="118" t="s">
        <v>37</v>
      </c>
      <c r="C29" s="123"/>
      <c r="D29" s="123"/>
      <c r="E29" s="123"/>
      <c r="F29" s="123"/>
      <c r="G29" s="201">
        <v>0</v>
      </c>
      <c r="H29" s="201"/>
      <c r="I29" s="201"/>
      <c r="J29" s="124" t="s">
        <v>51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/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191" t="s">
        <v>2</v>
      </c>
      <c r="E35" s="19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49</v>
      </c>
      <c r="C39" s="184"/>
      <c r="D39" s="185"/>
      <c r="E39" s="185"/>
      <c r="F39" s="105">
        <v>0</v>
      </c>
      <c r="G39" s="106">
        <v>90706.33</v>
      </c>
      <c r="H39" s="107">
        <v>19048.330000000002</v>
      </c>
      <c r="I39" s="107">
        <v>109754.66</v>
      </c>
      <c r="J39" s="108">
        <f>IF(CenaCelkemVypocet=0,"",I39/CenaCelkemVypocet*100)</f>
        <v>100</v>
      </c>
    </row>
    <row r="40" spans="1:10" ht="25.5" hidden="1" customHeight="1" x14ac:dyDescent="0.2">
      <c r="A40" s="94">
        <v>2</v>
      </c>
      <c r="B40" s="109" t="s">
        <v>45</v>
      </c>
      <c r="C40" s="186" t="s">
        <v>46</v>
      </c>
      <c r="D40" s="187"/>
      <c r="E40" s="187"/>
      <c r="F40" s="110">
        <v>0</v>
      </c>
      <c r="G40" s="111">
        <v>90706.33</v>
      </c>
      <c r="H40" s="111">
        <v>19048.330000000002</v>
      </c>
      <c r="I40" s="111">
        <v>109754.66</v>
      </c>
      <c r="J40" s="112">
        <f>IF(CenaCelkemVypocet=0,"",I40/CenaCelkemVypocet*100)</f>
        <v>100</v>
      </c>
    </row>
    <row r="41" spans="1:10" ht="25.5" hidden="1" customHeight="1" x14ac:dyDescent="0.2">
      <c r="A41" s="94">
        <v>3</v>
      </c>
      <c r="B41" s="113" t="s">
        <v>43</v>
      </c>
      <c r="C41" s="184" t="s">
        <v>44</v>
      </c>
      <c r="D41" s="185"/>
      <c r="E41" s="185"/>
      <c r="F41" s="114">
        <v>0</v>
      </c>
      <c r="G41" s="107">
        <v>90706.33</v>
      </c>
      <c r="H41" s="107">
        <v>19048.330000000002</v>
      </c>
      <c r="I41" s="107">
        <v>109754.66</v>
      </c>
      <c r="J41" s="108">
        <f>IF(CenaCelkemVypocet=0,"",I41/CenaCelkemVypocet*100)</f>
        <v>100</v>
      </c>
    </row>
    <row r="42" spans="1:10" ht="25.5" hidden="1" customHeight="1" x14ac:dyDescent="0.2">
      <c r="A42" s="94"/>
      <c r="B42" s="188" t="s">
        <v>50</v>
      </c>
      <c r="C42" s="189"/>
      <c r="D42" s="189"/>
      <c r="E42" s="190"/>
      <c r="F42" s="115">
        <f>SUMIF(A39:A41,"=1",F39:F41)</f>
        <v>0</v>
      </c>
      <c r="G42" s="116">
        <f>SUMIF(A39:A41,"=1",G39:G41)</f>
        <v>90706.33</v>
      </c>
      <c r="H42" s="116">
        <f>SUMIF(A39:A41,"=1",H39:H41)</f>
        <v>19048.330000000002</v>
      </c>
      <c r="I42" s="116">
        <f>SUMIF(A39:A41,"=1",I39:I41)</f>
        <v>109754.66</v>
      </c>
      <c r="J42" s="117">
        <f>SUMIF(A39:A41,"=1",J39:J41)</f>
        <v>100</v>
      </c>
    </row>
    <row r="46" spans="1:10" ht="15.75" x14ac:dyDescent="0.25">
      <c r="B46" s="125" t="s">
        <v>52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53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54</v>
      </c>
      <c r="C49" s="182" t="s">
        <v>55</v>
      </c>
      <c r="D49" s="183"/>
      <c r="E49" s="183"/>
      <c r="F49" s="139" t="s">
        <v>26</v>
      </c>
      <c r="G49" s="133"/>
      <c r="H49" s="133"/>
      <c r="I49" s="133"/>
      <c r="J49" s="137" t="str">
        <f>IF(I56=0,"",I49/I56*100)</f>
        <v/>
      </c>
    </row>
    <row r="50" spans="1:10" ht="25.5" customHeight="1" x14ac:dyDescent="0.2">
      <c r="A50" s="127"/>
      <c r="B50" s="132" t="s">
        <v>56</v>
      </c>
      <c r="C50" s="182" t="s">
        <v>57</v>
      </c>
      <c r="D50" s="183"/>
      <c r="E50" s="183"/>
      <c r="F50" s="139" t="s">
        <v>26</v>
      </c>
      <c r="G50" s="133"/>
      <c r="H50" s="133"/>
      <c r="I50" s="133"/>
      <c r="J50" s="137" t="str">
        <f>IF(I56=0,"",I50/I56*100)</f>
        <v/>
      </c>
    </row>
    <row r="51" spans="1:10" ht="25.5" customHeight="1" x14ac:dyDescent="0.2">
      <c r="A51" s="127"/>
      <c r="B51" s="132" t="s">
        <v>58</v>
      </c>
      <c r="C51" s="182" t="s">
        <v>59</v>
      </c>
      <c r="D51" s="183"/>
      <c r="E51" s="183"/>
      <c r="F51" s="139" t="s">
        <v>26</v>
      </c>
      <c r="G51" s="133"/>
      <c r="H51" s="133"/>
      <c r="I51" s="133"/>
      <c r="J51" s="137" t="str">
        <f>IF(I56=0,"",I51/I56*100)</f>
        <v/>
      </c>
    </row>
    <row r="52" spans="1:10" ht="25.5" customHeight="1" x14ac:dyDescent="0.2">
      <c r="A52" s="127"/>
      <c r="B52" s="132" t="s">
        <v>60</v>
      </c>
      <c r="C52" s="182" t="s">
        <v>61</v>
      </c>
      <c r="D52" s="183"/>
      <c r="E52" s="183"/>
      <c r="F52" s="139" t="s">
        <v>26</v>
      </c>
      <c r="G52" s="133"/>
      <c r="H52" s="133"/>
      <c r="I52" s="133"/>
      <c r="J52" s="137" t="str">
        <f>IF(I56=0,"",I52/I56*100)</f>
        <v/>
      </c>
    </row>
    <row r="53" spans="1:10" ht="25.5" customHeight="1" x14ac:dyDescent="0.2">
      <c r="A53" s="127"/>
      <c r="B53" s="132" t="s">
        <v>62</v>
      </c>
      <c r="C53" s="182" t="s">
        <v>63</v>
      </c>
      <c r="D53" s="183"/>
      <c r="E53" s="183"/>
      <c r="F53" s="139" t="s">
        <v>26</v>
      </c>
      <c r="G53" s="133"/>
      <c r="H53" s="133"/>
      <c r="I53" s="133"/>
      <c r="J53" s="137" t="str">
        <f>IF(I56=0,"",I53/I56*100)</f>
        <v/>
      </c>
    </row>
    <row r="54" spans="1:10" ht="25.5" customHeight="1" x14ac:dyDescent="0.2">
      <c r="A54" s="127"/>
      <c r="B54" s="132" t="s">
        <v>64</v>
      </c>
      <c r="C54" s="182" t="s">
        <v>65</v>
      </c>
      <c r="D54" s="183"/>
      <c r="E54" s="183"/>
      <c r="F54" s="139" t="s">
        <v>26</v>
      </c>
      <c r="G54" s="133"/>
      <c r="H54" s="133"/>
      <c r="I54" s="133"/>
      <c r="J54" s="137" t="str">
        <f>IF(I56=0,"",I54/I56*100)</f>
        <v/>
      </c>
    </row>
    <row r="55" spans="1:10" ht="25.5" customHeight="1" x14ac:dyDescent="0.2">
      <c r="A55" s="127"/>
      <c r="B55" s="132" t="s">
        <v>66</v>
      </c>
      <c r="C55" s="182" t="s">
        <v>67</v>
      </c>
      <c r="D55" s="183"/>
      <c r="E55" s="183"/>
      <c r="F55" s="139" t="s">
        <v>68</v>
      </c>
      <c r="G55" s="133"/>
      <c r="H55" s="133"/>
      <c r="I55" s="133"/>
      <c r="J55" s="137" t="str">
        <f>IF(I56=0,"",I55/I56*100)</f>
        <v/>
      </c>
    </row>
    <row r="56" spans="1:10" ht="25.5" customHeight="1" x14ac:dyDescent="0.2">
      <c r="A56" s="128"/>
      <c r="B56" s="134" t="s">
        <v>1</v>
      </c>
      <c r="C56" s="134"/>
      <c r="D56" s="135"/>
      <c r="E56" s="135"/>
      <c r="F56" s="140"/>
      <c r="G56" s="136"/>
      <c r="H56" s="136"/>
      <c r="I56" s="136">
        <f>SUM(I49:I55)</f>
        <v>0</v>
      </c>
      <c r="J56" s="138">
        <f>SUM(J49:J55)</f>
        <v>0</v>
      </c>
    </row>
    <row r="57" spans="1:10" x14ac:dyDescent="0.2">
      <c r="F57" s="91"/>
      <c r="G57" s="92"/>
      <c r="H57" s="91"/>
      <c r="I57" s="92"/>
      <c r="J57" s="93"/>
    </row>
    <row r="58" spans="1:10" x14ac:dyDescent="0.2">
      <c r="F58" s="91"/>
      <c r="G58" s="92"/>
      <c r="H58" s="91"/>
      <c r="I58" s="92"/>
      <c r="J58" s="93"/>
    </row>
    <row r="59" spans="1:10" x14ac:dyDescent="0.2">
      <c r="F59" s="91"/>
      <c r="G59" s="92"/>
      <c r="H59" s="91"/>
      <c r="I59" s="92"/>
      <c r="J5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5:E55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25" t="s">
        <v>7</v>
      </c>
      <c r="B1" s="225"/>
      <c r="C1" s="226"/>
      <c r="D1" s="225"/>
      <c r="E1" s="225"/>
      <c r="F1" s="225"/>
      <c r="G1" s="225"/>
    </row>
    <row r="2" spans="1:7" ht="24.95" customHeight="1" x14ac:dyDescent="0.2">
      <c r="A2" s="78" t="s">
        <v>8</v>
      </c>
      <c r="B2" s="77"/>
      <c r="C2" s="227"/>
      <c r="D2" s="227"/>
      <c r="E2" s="227"/>
      <c r="F2" s="227"/>
      <c r="G2" s="228"/>
    </row>
    <row r="3" spans="1:7" ht="24.95" customHeight="1" x14ac:dyDescent="0.2">
      <c r="A3" s="78" t="s">
        <v>9</v>
      </c>
      <c r="B3" s="77"/>
      <c r="C3" s="227"/>
      <c r="D3" s="227"/>
      <c r="E3" s="227"/>
      <c r="F3" s="227"/>
      <c r="G3" s="228"/>
    </row>
    <row r="4" spans="1:7" ht="24.95" customHeight="1" x14ac:dyDescent="0.2">
      <c r="A4" s="78" t="s">
        <v>10</v>
      </c>
      <c r="B4" s="77"/>
      <c r="C4" s="227"/>
      <c r="D4" s="227"/>
      <c r="E4" s="227"/>
      <c r="F4" s="227"/>
      <c r="G4" s="22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D5000"/>
  <sheetViews>
    <sheetView tabSelected="1" workbookViewId="0">
      <pane ySplit="7" topLeftCell="A50" activePane="bottomLeft" state="frozen"/>
      <selection pane="bottomLeft" activeCell="C2" sqref="C2:G2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38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9" width="0" hidden="1" customWidth="1"/>
    <col min="25" max="25" width="0" hidden="1" customWidth="1"/>
    <col min="27" max="37" width="0" hidden="1" customWidth="1"/>
  </cols>
  <sheetData>
    <row r="1" spans="1:56" ht="15.75" customHeight="1" x14ac:dyDescent="0.25">
      <c r="A1" s="229" t="s">
        <v>7</v>
      </c>
      <c r="B1" s="229"/>
      <c r="C1" s="229"/>
      <c r="D1" s="229"/>
      <c r="E1" s="229"/>
      <c r="F1" s="229"/>
      <c r="G1" s="229"/>
      <c r="AC1" t="s">
        <v>71</v>
      </c>
    </row>
    <row r="2" spans="1:56" ht="25.15" customHeight="1" x14ac:dyDescent="0.2">
      <c r="A2" s="143" t="s">
        <v>8</v>
      </c>
      <c r="B2" s="77"/>
      <c r="C2" s="230" t="s">
        <v>179</v>
      </c>
      <c r="D2" s="231"/>
      <c r="E2" s="231"/>
      <c r="F2" s="231"/>
      <c r="G2" s="232"/>
      <c r="AC2" t="s">
        <v>72</v>
      </c>
    </row>
    <row r="3" spans="1:56" ht="25.15" customHeight="1" x14ac:dyDescent="0.2">
      <c r="A3" s="143" t="s">
        <v>9</v>
      </c>
      <c r="B3" s="77" t="s">
        <v>45</v>
      </c>
      <c r="C3" s="230" t="s">
        <v>46</v>
      </c>
      <c r="D3" s="231"/>
      <c r="E3" s="231"/>
      <c r="F3" s="231"/>
      <c r="G3" s="232"/>
      <c r="Y3" s="90" t="s">
        <v>72</v>
      </c>
      <c r="AC3" t="s">
        <v>73</v>
      </c>
    </row>
    <row r="4" spans="1:56" ht="25.15" customHeight="1" x14ac:dyDescent="0.2">
      <c r="A4" s="144" t="s">
        <v>10</v>
      </c>
      <c r="B4" s="145" t="s">
        <v>43</v>
      </c>
      <c r="C4" s="233" t="s">
        <v>180</v>
      </c>
      <c r="D4" s="234"/>
      <c r="E4" s="234"/>
      <c r="F4" s="234"/>
      <c r="G4" s="235"/>
      <c r="AC4" t="s">
        <v>74</v>
      </c>
    </row>
    <row r="5" spans="1:56" x14ac:dyDescent="0.2">
      <c r="D5" s="142"/>
    </row>
    <row r="6" spans="1:56" ht="38.25" x14ac:dyDescent="0.2">
      <c r="A6" s="147" t="s">
        <v>75</v>
      </c>
      <c r="B6" s="149" t="s">
        <v>76</v>
      </c>
      <c r="C6" s="149" t="s">
        <v>77</v>
      </c>
      <c r="D6" s="148" t="s">
        <v>78</v>
      </c>
      <c r="E6" s="147" t="s">
        <v>79</v>
      </c>
      <c r="F6" s="146" t="s">
        <v>80</v>
      </c>
      <c r="G6" s="147" t="s">
        <v>31</v>
      </c>
      <c r="H6" s="150" t="s">
        <v>32</v>
      </c>
      <c r="I6" s="150" t="s">
        <v>81</v>
      </c>
      <c r="J6" s="150" t="s">
        <v>33</v>
      </c>
      <c r="K6" s="150" t="s">
        <v>82</v>
      </c>
      <c r="L6" s="150" t="s">
        <v>83</v>
      </c>
      <c r="M6" s="150" t="s">
        <v>84</v>
      </c>
      <c r="N6" s="150" t="s">
        <v>85</v>
      </c>
      <c r="O6" s="150" t="s">
        <v>86</v>
      </c>
      <c r="P6" s="150" t="s">
        <v>87</v>
      </c>
      <c r="Q6" s="150" t="s">
        <v>88</v>
      </c>
      <c r="R6" s="150" t="s">
        <v>89</v>
      </c>
      <c r="S6" s="150" t="s">
        <v>90</v>
      </c>
    </row>
    <row r="7" spans="1:56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</row>
    <row r="8" spans="1:56" x14ac:dyDescent="0.2">
      <c r="A8" s="160" t="s">
        <v>91</v>
      </c>
      <c r="B8" s="161" t="s">
        <v>54</v>
      </c>
      <c r="C8" s="175" t="s">
        <v>55</v>
      </c>
      <c r="D8" s="162"/>
      <c r="E8" s="163"/>
      <c r="F8" s="164"/>
      <c r="G8" s="164">
        <f>SUMIF(AC9:AC28,"&lt;&gt;NOR",G9:G28)</f>
        <v>0</v>
      </c>
      <c r="H8" s="164"/>
      <c r="I8" s="164">
        <f>SUM(I9:I28)</f>
        <v>0</v>
      </c>
      <c r="J8" s="164"/>
      <c r="K8" s="164">
        <f>SUM(K9:K28)</f>
        <v>25833.22</v>
      </c>
      <c r="L8" s="164"/>
      <c r="M8" s="164">
        <f>SUM(M9:M28)</f>
        <v>0</v>
      </c>
      <c r="N8" s="159"/>
      <c r="O8" s="159"/>
      <c r="P8" s="159"/>
      <c r="Q8" s="159"/>
      <c r="R8" s="159">
        <f>SUM(R9:R28)</f>
        <v>63.97</v>
      </c>
      <c r="S8" s="159"/>
      <c r="AC8" t="s">
        <v>92</v>
      </c>
    </row>
    <row r="9" spans="1:56" outlineLevel="1" x14ac:dyDescent="0.2">
      <c r="A9" s="165">
        <v>1</v>
      </c>
      <c r="B9" s="166" t="s">
        <v>93</v>
      </c>
      <c r="C9" s="176" t="s">
        <v>94</v>
      </c>
      <c r="D9" s="167" t="s">
        <v>95</v>
      </c>
      <c r="E9" s="168">
        <v>6.48</v>
      </c>
      <c r="F9" s="169"/>
      <c r="G9" s="169"/>
      <c r="H9" s="169">
        <v>0</v>
      </c>
      <c r="I9" s="169">
        <f>ROUND(E9*H9,2)</f>
        <v>0</v>
      </c>
      <c r="J9" s="169">
        <v>56.1</v>
      </c>
      <c r="K9" s="169">
        <f>ROUND(E9*J9,2)</f>
        <v>363.53</v>
      </c>
      <c r="L9" s="169">
        <v>21</v>
      </c>
      <c r="M9" s="169">
        <f>G9*(1+L9/100)</f>
        <v>0</v>
      </c>
      <c r="N9" s="156"/>
      <c r="O9" s="156" t="s">
        <v>96</v>
      </c>
      <c r="P9" s="156" t="s">
        <v>96</v>
      </c>
      <c r="Q9" s="156">
        <v>6.2E-2</v>
      </c>
      <c r="R9" s="156">
        <f>ROUND(E9*Q9,2)</f>
        <v>0.4</v>
      </c>
      <c r="S9" s="156"/>
      <c r="T9" s="151"/>
      <c r="U9" s="151"/>
      <c r="V9" s="151"/>
      <c r="W9" s="151"/>
      <c r="X9" s="151"/>
      <c r="Y9" s="151"/>
      <c r="Z9" s="151"/>
      <c r="AA9" s="151"/>
      <c r="AB9" s="151"/>
      <c r="AC9" s="151" t="s">
        <v>97</v>
      </c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</row>
    <row r="10" spans="1:56" outlineLevel="1" x14ac:dyDescent="0.2">
      <c r="A10" s="154"/>
      <c r="B10" s="155"/>
      <c r="C10" s="177" t="s">
        <v>98</v>
      </c>
      <c r="D10" s="157"/>
      <c r="E10" s="158">
        <v>6.48</v>
      </c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1"/>
      <c r="U10" s="151"/>
      <c r="V10" s="151"/>
      <c r="W10" s="151"/>
      <c r="X10" s="151"/>
      <c r="Y10" s="151"/>
      <c r="Z10" s="151"/>
      <c r="AA10" s="151"/>
      <c r="AB10" s="151"/>
      <c r="AC10" s="151" t="s">
        <v>99</v>
      </c>
      <c r="AD10" s="151">
        <v>0</v>
      </c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</row>
    <row r="11" spans="1:56" ht="22.5" outlineLevel="1" x14ac:dyDescent="0.2">
      <c r="A11" s="165">
        <v>2</v>
      </c>
      <c r="B11" s="166" t="s">
        <v>100</v>
      </c>
      <c r="C11" s="176" t="s">
        <v>101</v>
      </c>
      <c r="D11" s="167" t="s">
        <v>102</v>
      </c>
      <c r="E11" s="168">
        <v>18.45</v>
      </c>
      <c r="F11" s="169"/>
      <c r="G11" s="169"/>
      <c r="H11" s="169">
        <v>0</v>
      </c>
      <c r="I11" s="169">
        <f>ROUND(E11*H11,2)</f>
        <v>0</v>
      </c>
      <c r="J11" s="169">
        <v>375</v>
      </c>
      <c r="K11" s="169">
        <f>ROUND(E11*J11,2)</f>
        <v>6918.75</v>
      </c>
      <c r="L11" s="169">
        <v>21</v>
      </c>
      <c r="M11" s="169">
        <f>G11*(1+L11/100)</f>
        <v>0</v>
      </c>
      <c r="N11" s="156"/>
      <c r="O11" s="156" t="s">
        <v>96</v>
      </c>
      <c r="P11" s="156" t="s">
        <v>96</v>
      </c>
      <c r="Q11" s="156">
        <v>0.35</v>
      </c>
      <c r="R11" s="156">
        <f>ROUND(E11*Q11,2)</f>
        <v>6.46</v>
      </c>
      <c r="S11" s="156"/>
      <c r="T11" s="151"/>
      <c r="U11" s="151"/>
      <c r="V11" s="151"/>
      <c r="W11" s="151"/>
      <c r="X11" s="151"/>
      <c r="Y11" s="151"/>
      <c r="Z11" s="151"/>
      <c r="AA11" s="151"/>
      <c r="AB11" s="151"/>
      <c r="AC11" s="151" t="s">
        <v>97</v>
      </c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</row>
    <row r="12" spans="1:56" outlineLevel="1" x14ac:dyDescent="0.2">
      <c r="A12" s="154"/>
      <c r="B12" s="155"/>
      <c r="C12" s="177" t="s">
        <v>103</v>
      </c>
      <c r="D12" s="157"/>
      <c r="E12" s="158">
        <v>18.45</v>
      </c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1"/>
      <c r="U12" s="151"/>
      <c r="V12" s="151"/>
      <c r="W12" s="151"/>
      <c r="X12" s="151"/>
      <c r="Y12" s="151"/>
      <c r="Z12" s="151"/>
      <c r="AA12" s="151"/>
      <c r="AB12" s="151"/>
      <c r="AC12" s="151" t="s">
        <v>99</v>
      </c>
      <c r="AD12" s="151">
        <v>0</v>
      </c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</row>
    <row r="13" spans="1:56" outlineLevel="1" x14ac:dyDescent="0.2">
      <c r="A13" s="165">
        <v>3</v>
      </c>
      <c r="B13" s="166" t="s">
        <v>104</v>
      </c>
      <c r="C13" s="176" t="s">
        <v>105</v>
      </c>
      <c r="D13" s="167" t="s">
        <v>102</v>
      </c>
      <c r="E13" s="168">
        <v>36.9</v>
      </c>
      <c r="F13" s="169"/>
      <c r="G13" s="169"/>
      <c r="H13" s="169">
        <v>0</v>
      </c>
      <c r="I13" s="169">
        <f>ROUND(E13*H13,2)</f>
        <v>0</v>
      </c>
      <c r="J13" s="169">
        <v>39</v>
      </c>
      <c r="K13" s="169">
        <f>ROUND(E13*J13,2)</f>
        <v>1439.1</v>
      </c>
      <c r="L13" s="169">
        <v>21</v>
      </c>
      <c r="M13" s="169">
        <f>G13*(1+L13/100)</f>
        <v>0</v>
      </c>
      <c r="N13" s="156"/>
      <c r="O13" s="156" t="s">
        <v>96</v>
      </c>
      <c r="P13" s="156" t="s">
        <v>96</v>
      </c>
      <c r="Q13" s="156">
        <v>7.3999999999999996E-2</v>
      </c>
      <c r="R13" s="156">
        <f>ROUND(E13*Q13,2)</f>
        <v>2.73</v>
      </c>
      <c r="S13" s="156"/>
      <c r="T13" s="151"/>
      <c r="U13" s="151"/>
      <c r="V13" s="151"/>
      <c r="W13" s="151"/>
      <c r="X13" s="151"/>
      <c r="Y13" s="151"/>
      <c r="Z13" s="151"/>
      <c r="AA13" s="151"/>
      <c r="AB13" s="151"/>
      <c r="AC13" s="151" t="s">
        <v>97</v>
      </c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</row>
    <row r="14" spans="1:56" ht="22.5" outlineLevel="1" x14ac:dyDescent="0.2">
      <c r="A14" s="154"/>
      <c r="B14" s="155"/>
      <c r="C14" s="177" t="s">
        <v>106</v>
      </c>
      <c r="D14" s="157"/>
      <c r="E14" s="158">
        <v>36.9</v>
      </c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1"/>
      <c r="U14" s="151"/>
      <c r="V14" s="151"/>
      <c r="W14" s="151"/>
      <c r="X14" s="151"/>
      <c r="Y14" s="151"/>
      <c r="Z14" s="151"/>
      <c r="AA14" s="151"/>
      <c r="AB14" s="151"/>
      <c r="AC14" s="151" t="s">
        <v>99</v>
      </c>
      <c r="AD14" s="151">
        <v>0</v>
      </c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</row>
    <row r="15" spans="1:56" outlineLevel="1" x14ac:dyDescent="0.2">
      <c r="A15" s="165">
        <v>4</v>
      </c>
      <c r="B15" s="166" t="s">
        <v>107</v>
      </c>
      <c r="C15" s="176" t="s">
        <v>108</v>
      </c>
      <c r="D15" s="167" t="s">
        <v>102</v>
      </c>
      <c r="E15" s="168">
        <v>18.45</v>
      </c>
      <c r="F15" s="169"/>
      <c r="G15" s="169"/>
      <c r="H15" s="169">
        <v>0</v>
      </c>
      <c r="I15" s="169">
        <f>ROUND(E15*H15,2)</f>
        <v>0</v>
      </c>
      <c r="J15" s="169">
        <v>567</v>
      </c>
      <c r="K15" s="169">
        <f>ROUND(E15*J15,2)</f>
        <v>10461.15</v>
      </c>
      <c r="L15" s="169">
        <v>21</v>
      </c>
      <c r="M15" s="169">
        <f>G15*(1+L15/100)</f>
        <v>0</v>
      </c>
      <c r="N15" s="156"/>
      <c r="O15" s="156" t="s">
        <v>96</v>
      </c>
      <c r="P15" s="156" t="s">
        <v>96</v>
      </c>
      <c r="Q15" s="156">
        <v>1.9379999999999999</v>
      </c>
      <c r="R15" s="156">
        <f>ROUND(E15*Q15,2)</f>
        <v>35.76</v>
      </c>
      <c r="S15" s="156"/>
      <c r="T15" s="151"/>
      <c r="U15" s="151"/>
      <c r="V15" s="151"/>
      <c r="W15" s="151"/>
      <c r="X15" s="151"/>
      <c r="Y15" s="151"/>
      <c r="Z15" s="151"/>
      <c r="AA15" s="151"/>
      <c r="AB15" s="151"/>
      <c r="AC15" s="151" t="s">
        <v>97</v>
      </c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</row>
    <row r="16" spans="1:56" ht="22.5" outlineLevel="1" x14ac:dyDescent="0.2">
      <c r="A16" s="154"/>
      <c r="B16" s="155"/>
      <c r="C16" s="177" t="s">
        <v>109</v>
      </c>
      <c r="D16" s="157"/>
      <c r="E16" s="158">
        <v>18.45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1"/>
      <c r="U16" s="151"/>
      <c r="V16" s="151"/>
      <c r="W16" s="151"/>
      <c r="X16" s="151"/>
      <c r="Y16" s="151"/>
      <c r="Z16" s="151"/>
      <c r="AA16" s="151"/>
      <c r="AB16" s="151"/>
      <c r="AC16" s="151" t="s">
        <v>99</v>
      </c>
      <c r="AD16" s="151">
        <v>0</v>
      </c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</row>
    <row r="17" spans="1:56" outlineLevel="1" x14ac:dyDescent="0.2">
      <c r="A17" s="165">
        <v>5</v>
      </c>
      <c r="B17" s="166" t="s">
        <v>110</v>
      </c>
      <c r="C17" s="176" t="s">
        <v>111</v>
      </c>
      <c r="D17" s="167" t="s">
        <v>102</v>
      </c>
      <c r="E17" s="168">
        <v>18.45</v>
      </c>
      <c r="F17" s="169"/>
      <c r="G17" s="169"/>
      <c r="H17" s="169">
        <v>0</v>
      </c>
      <c r="I17" s="169">
        <f>ROUND(E17*H17,2)</f>
        <v>0</v>
      </c>
      <c r="J17" s="169">
        <v>11</v>
      </c>
      <c r="K17" s="169">
        <f>ROUND(E17*J17,2)</f>
        <v>202.95</v>
      </c>
      <c r="L17" s="169">
        <v>21</v>
      </c>
      <c r="M17" s="169">
        <f>G17*(1+L17/100)</f>
        <v>0</v>
      </c>
      <c r="N17" s="156"/>
      <c r="O17" s="156" t="s">
        <v>96</v>
      </c>
      <c r="P17" s="156" t="s">
        <v>112</v>
      </c>
      <c r="Q17" s="156">
        <v>8.9999999999999993E-3</v>
      </c>
      <c r="R17" s="156">
        <f>ROUND(E17*Q17,2)</f>
        <v>0.17</v>
      </c>
      <c r="S17" s="156"/>
      <c r="T17" s="151"/>
      <c r="U17" s="151"/>
      <c r="V17" s="151"/>
      <c r="W17" s="151"/>
      <c r="X17" s="151"/>
      <c r="Y17" s="151"/>
      <c r="Z17" s="151"/>
      <c r="AA17" s="151"/>
      <c r="AB17" s="151"/>
      <c r="AC17" s="151" t="s">
        <v>97</v>
      </c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</row>
    <row r="18" spans="1:56" outlineLevel="1" x14ac:dyDescent="0.2">
      <c r="A18" s="154"/>
      <c r="B18" s="155"/>
      <c r="C18" s="177" t="s">
        <v>113</v>
      </c>
      <c r="D18" s="157"/>
      <c r="E18" s="158">
        <v>18.45</v>
      </c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1"/>
      <c r="U18" s="151"/>
      <c r="V18" s="151"/>
      <c r="W18" s="151"/>
      <c r="X18" s="151"/>
      <c r="Y18" s="151"/>
      <c r="Z18" s="151"/>
      <c r="AA18" s="151"/>
      <c r="AB18" s="151"/>
      <c r="AC18" s="151" t="s">
        <v>99</v>
      </c>
      <c r="AD18" s="151">
        <v>0</v>
      </c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</row>
    <row r="19" spans="1:56" outlineLevel="1" x14ac:dyDescent="0.2">
      <c r="A19" s="165">
        <v>6</v>
      </c>
      <c r="B19" s="166" t="s">
        <v>114</v>
      </c>
      <c r="C19" s="176" t="s">
        <v>115</v>
      </c>
      <c r="D19" s="167" t="s">
        <v>102</v>
      </c>
      <c r="E19" s="168">
        <v>9.2604000000000006</v>
      </c>
      <c r="F19" s="169"/>
      <c r="G19" s="169"/>
      <c r="H19" s="169">
        <v>0</v>
      </c>
      <c r="I19" s="169">
        <f>ROUND(E19*H19,2)</f>
        <v>0</v>
      </c>
      <c r="J19" s="169">
        <v>396.5</v>
      </c>
      <c r="K19" s="169">
        <f>ROUND(E19*J19,2)</f>
        <v>3671.75</v>
      </c>
      <c r="L19" s="169">
        <v>21</v>
      </c>
      <c r="M19" s="169">
        <f>G19*(1+L19/100)</f>
        <v>0</v>
      </c>
      <c r="N19" s="156"/>
      <c r="O19" s="156" t="s">
        <v>96</v>
      </c>
      <c r="P19" s="156" t="s">
        <v>96</v>
      </c>
      <c r="Q19" s="156">
        <v>1.1499999999999999</v>
      </c>
      <c r="R19" s="156">
        <f>ROUND(E19*Q19,2)</f>
        <v>10.65</v>
      </c>
      <c r="S19" s="156"/>
      <c r="T19" s="151"/>
      <c r="U19" s="151"/>
      <c r="V19" s="151"/>
      <c r="W19" s="151"/>
      <c r="X19" s="151"/>
      <c r="Y19" s="151"/>
      <c r="Z19" s="151"/>
      <c r="AA19" s="151"/>
      <c r="AB19" s="151"/>
      <c r="AC19" s="151" t="s">
        <v>97</v>
      </c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</row>
    <row r="20" spans="1:56" outlineLevel="1" x14ac:dyDescent="0.2">
      <c r="A20" s="154"/>
      <c r="B20" s="155"/>
      <c r="C20" s="177" t="s">
        <v>116</v>
      </c>
      <c r="D20" s="157"/>
      <c r="E20" s="158">
        <v>10.686</v>
      </c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1"/>
      <c r="U20" s="151"/>
      <c r="V20" s="151"/>
      <c r="W20" s="151"/>
      <c r="X20" s="151"/>
      <c r="Y20" s="151"/>
      <c r="Z20" s="151"/>
      <c r="AA20" s="151"/>
      <c r="AB20" s="151"/>
      <c r="AC20" s="151" t="s">
        <v>99</v>
      </c>
      <c r="AD20" s="151">
        <v>0</v>
      </c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</row>
    <row r="21" spans="1:56" ht="22.5" outlineLevel="1" x14ac:dyDescent="0.2">
      <c r="A21" s="154"/>
      <c r="B21" s="155"/>
      <c r="C21" s="177" t="s">
        <v>117</v>
      </c>
      <c r="D21" s="157"/>
      <c r="E21" s="158">
        <v>-1.4256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1"/>
      <c r="U21" s="151"/>
      <c r="V21" s="151"/>
      <c r="W21" s="151"/>
      <c r="X21" s="151"/>
      <c r="Y21" s="151"/>
      <c r="Z21" s="151"/>
      <c r="AA21" s="151"/>
      <c r="AB21" s="151"/>
      <c r="AC21" s="151" t="s">
        <v>99</v>
      </c>
      <c r="AD21" s="151">
        <v>0</v>
      </c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</row>
    <row r="22" spans="1:56" outlineLevel="1" x14ac:dyDescent="0.2">
      <c r="A22" s="165">
        <v>7</v>
      </c>
      <c r="B22" s="166" t="s">
        <v>118</v>
      </c>
      <c r="C22" s="176" t="s">
        <v>119</v>
      </c>
      <c r="D22" s="167" t="s">
        <v>102</v>
      </c>
      <c r="E22" s="168">
        <v>9.19</v>
      </c>
      <c r="F22" s="169"/>
      <c r="G22" s="169"/>
      <c r="H22" s="169">
        <v>0</v>
      </c>
      <c r="I22" s="169">
        <f>ROUND(E22*H22,2)</f>
        <v>0</v>
      </c>
      <c r="J22" s="169">
        <v>85.1</v>
      </c>
      <c r="K22" s="169">
        <f>ROUND(E22*J22,2)</f>
        <v>782.07</v>
      </c>
      <c r="L22" s="169">
        <v>21</v>
      </c>
      <c r="M22" s="169">
        <f>G22*(1+L22/100)</f>
        <v>0</v>
      </c>
      <c r="N22" s="156"/>
      <c r="O22" s="156" t="s">
        <v>96</v>
      </c>
      <c r="P22" s="156" t="s">
        <v>96</v>
      </c>
      <c r="Q22" s="156">
        <v>0.11600000000000001</v>
      </c>
      <c r="R22" s="156">
        <f>ROUND(E22*Q22,2)</f>
        <v>1.07</v>
      </c>
      <c r="S22" s="156"/>
      <c r="T22" s="151"/>
      <c r="U22" s="151"/>
      <c r="V22" s="151"/>
      <c r="W22" s="151"/>
      <c r="X22" s="151"/>
      <c r="Y22" s="151"/>
      <c r="Z22" s="151"/>
      <c r="AA22" s="151"/>
      <c r="AB22" s="151"/>
      <c r="AC22" s="151" t="s">
        <v>97</v>
      </c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</row>
    <row r="23" spans="1:56" outlineLevel="1" x14ac:dyDescent="0.2">
      <c r="A23" s="154"/>
      <c r="B23" s="155"/>
      <c r="C23" s="236" t="s">
        <v>120</v>
      </c>
      <c r="D23" s="237"/>
      <c r="E23" s="237"/>
      <c r="F23" s="237"/>
      <c r="G23" s="237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1"/>
      <c r="U23" s="151"/>
      <c r="V23" s="151"/>
      <c r="W23" s="151"/>
      <c r="X23" s="151"/>
      <c r="Y23" s="151"/>
      <c r="Z23" s="151"/>
      <c r="AA23" s="151"/>
      <c r="AB23" s="151"/>
      <c r="AC23" s="151" t="s">
        <v>121</v>
      </c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</row>
    <row r="24" spans="1:56" outlineLevel="1" x14ac:dyDescent="0.2">
      <c r="A24" s="154"/>
      <c r="B24" s="155"/>
      <c r="C24" s="177" t="s">
        <v>122</v>
      </c>
      <c r="D24" s="157"/>
      <c r="E24" s="158">
        <v>9.19</v>
      </c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1"/>
      <c r="U24" s="151"/>
      <c r="V24" s="151"/>
      <c r="W24" s="151"/>
      <c r="X24" s="151"/>
      <c r="Y24" s="151"/>
      <c r="Z24" s="151"/>
      <c r="AA24" s="151"/>
      <c r="AB24" s="151"/>
      <c r="AC24" s="151" t="s">
        <v>99</v>
      </c>
      <c r="AD24" s="151">
        <v>0</v>
      </c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</row>
    <row r="25" spans="1:56" outlineLevel="1" x14ac:dyDescent="0.2">
      <c r="A25" s="165">
        <v>8</v>
      </c>
      <c r="B25" s="166" t="s">
        <v>123</v>
      </c>
      <c r="C25" s="176" t="s">
        <v>124</v>
      </c>
      <c r="D25" s="167" t="s">
        <v>95</v>
      </c>
      <c r="E25" s="168">
        <v>11</v>
      </c>
      <c r="F25" s="169"/>
      <c r="G25" s="169"/>
      <c r="H25" s="169">
        <v>0</v>
      </c>
      <c r="I25" s="169">
        <f>ROUND(E25*H25,2)</f>
        <v>0</v>
      </c>
      <c r="J25" s="169">
        <v>7.5</v>
      </c>
      <c r="K25" s="169">
        <f>ROUND(E25*J25,2)</f>
        <v>82.5</v>
      </c>
      <c r="L25" s="169">
        <v>21</v>
      </c>
      <c r="M25" s="169">
        <f>G25*(1+L25/100)</f>
        <v>0</v>
      </c>
      <c r="N25" s="156"/>
      <c r="O25" s="156" t="s">
        <v>96</v>
      </c>
      <c r="P25" s="156" t="s">
        <v>112</v>
      </c>
      <c r="Q25" s="156">
        <v>1.7999999999999999E-2</v>
      </c>
      <c r="R25" s="156">
        <f>ROUND(E25*Q25,2)</f>
        <v>0.2</v>
      </c>
      <c r="S25" s="156"/>
      <c r="T25" s="151"/>
      <c r="U25" s="151"/>
      <c r="V25" s="151"/>
      <c r="W25" s="151"/>
      <c r="X25" s="151"/>
      <c r="Y25" s="151"/>
      <c r="Z25" s="151"/>
      <c r="AA25" s="151"/>
      <c r="AB25" s="151"/>
      <c r="AC25" s="151" t="s">
        <v>97</v>
      </c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</row>
    <row r="26" spans="1:56" outlineLevel="1" x14ac:dyDescent="0.2">
      <c r="A26" s="154"/>
      <c r="B26" s="155"/>
      <c r="C26" s="177" t="s">
        <v>125</v>
      </c>
      <c r="D26" s="157"/>
      <c r="E26" s="158">
        <v>11</v>
      </c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1"/>
      <c r="U26" s="151"/>
      <c r="V26" s="151"/>
      <c r="W26" s="151"/>
      <c r="X26" s="151"/>
      <c r="Y26" s="151"/>
      <c r="Z26" s="151"/>
      <c r="AA26" s="151"/>
      <c r="AB26" s="151"/>
      <c r="AC26" s="151" t="s">
        <v>99</v>
      </c>
      <c r="AD26" s="151">
        <v>0</v>
      </c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</row>
    <row r="27" spans="1:56" outlineLevel="1" x14ac:dyDescent="0.2">
      <c r="A27" s="165">
        <v>9</v>
      </c>
      <c r="B27" s="166" t="s">
        <v>126</v>
      </c>
      <c r="C27" s="176" t="s">
        <v>127</v>
      </c>
      <c r="D27" s="167" t="s">
        <v>95</v>
      </c>
      <c r="E27" s="168">
        <v>36.9</v>
      </c>
      <c r="F27" s="169"/>
      <c r="G27" s="169"/>
      <c r="H27" s="169">
        <v>0</v>
      </c>
      <c r="I27" s="169">
        <f>ROUND(E27*H27,2)</f>
        <v>0</v>
      </c>
      <c r="J27" s="169">
        <v>51.8</v>
      </c>
      <c r="K27" s="169">
        <f>ROUND(E27*J27,2)</f>
        <v>1911.42</v>
      </c>
      <c r="L27" s="169">
        <v>21</v>
      </c>
      <c r="M27" s="169">
        <f>G27*(1+L27/100)</f>
        <v>0</v>
      </c>
      <c r="N27" s="156"/>
      <c r="O27" s="156" t="s">
        <v>96</v>
      </c>
      <c r="P27" s="156" t="s">
        <v>96</v>
      </c>
      <c r="Q27" s="156">
        <v>0.17699999999999999</v>
      </c>
      <c r="R27" s="156">
        <f>ROUND(E27*Q27,2)</f>
        <v>6.53</v>
      </c>
      <c r="S27" s="156"/>
      <c r="T27" s="151"/>
      <c r="U27" s="151"/>
      <c r="V27" s="151"/>
      <c r="W27" s="151"/>
      <c r="X27" s="151"/>
      <c r="Y27" s="151"/>
      <c r="Z27" s="151"/>
      <c r="AA27" s="151"/>
      <c r="AB27" s="151"/>
      <c r="AC27" s="151" t="s">
        <v>97</v>
      </c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</row>
    <row r="28" spans="1:56" outlineLevel="1" x14ac:dyDescent="0.2">
      <c r="A28" s="154"/>
      <c r="B28" s="155"/>
      <c r="C28" s="177" t="s">
        <v>128</v>
      </c>
      <c r="D28" s="157"/>
      <c r="E28" s="158">
        <v>36.9</v>
      </c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1"/>
      <c r="U28" s="151"/>
      <c r="V28" s="151"/>
      <c r="W28" s="151"/>
      <c r="X28" s="151"/>
      <c r="Y28" s="151"/>
      <c r="Z28" s="151"/>
      <c r="AA28" s="151"/>
      <c r="AB28" s="151"/>
      <c r="AC28" s="151" t="s">
        <v>99</v>
      </c>
      <c r="AD28" s="151">
        <v>0</v>
      </c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</row>
    <row r="29" spans="1:56" x14ac:dyDescent="0.2">
      <c r="A29" s="160" t="s">
        <v>91</v>
      </c>
      <c r="B29" s="161" t="s">
        <v>56</v>
      </c>
      <c r="C29" s="175" t="s">
        <v>57</v>
      </c>
      <c r="D29" s="162"/>
      <c r="E29" s="163"/>
      <c r="F29" s="164"/>
      <c r="G29" s="164">
        <f>SUMIF(AC30:AC43,"&lt;&gt;NOR",G30:G43)</f>
        <v>0</v>
      </c>
      <c r="H29" s="164"/>
      <c r="I29" s="164">
        <f>SUM(I30:I43)</f>
        <v>24889.789999999994</v>
      </c>
      <c r="J29" s="164"/>
      <c r="K29" s="164">
        <f>SUM(K30:K43)</f>
        <v>10958.83</v>
      </c>
      <c r="L29" s="164"/>
      <c r="M29" s="164">
        <f>SUM(M30:M43)</f>
        <v>0</v>
      </c>
      <c r="N29" s="159"/>
      <c r="O29" s="159"/>
      <c r="P29" s="159"/>
      <c r="Q29" s="159"/>
      <c r="R29" s="159">
        <f>SUM(R30:R43)</f>
        <v>29.279999999999994</v>
      </c>
      <c r="S29" s="159"/>
      <c r="AC29" t="s">
        <v>92</v>
      </c>
    </row>
    <row r="30" spans="1:56" ht="22.5" outlineLevel="1" x14ac:dyDescent="0.2">
      <c r="A30" s="165">
        <v>10</v>
      </c>
      <c r="B30" s="166" t="s">
        <v>129</v>
      </c>
      <c r="C30" s="176" t="s">
        <v>130</v>
      </c>
      <c r="D30" s="167" t="s">
        <v>95</v>
      </c>
      <c r="E30" s="168">
        <v>9.84</v>
      </c>
      <c r="F30" s="169"/>
      <c r="G30" s="169"/>
      <c r="H30" s="169">
        <v>819.08</v>
      </c>
      <c r="I30" s="169">
        <f>ROUND(E30*H30,2)</f>
        <v>8059.75</v>
      </c>
      <c r="J30" s="169">
        <v>435.92</v>
      </c>
      <c r="K30" s="169">
        <f>ROUND(E30*J30,2)</f>
        <v>4289.45</v>
      </c>
      <c r="L30" s="169">
        <v>21</v>
      </c>
      <c r="M30" s="169">
        <f>G30*(1+L30/100)</f>
        <v>0</v>
      </c>
      <c r="N30" s="156"/>
      <c r="O30" s="156" t="s">
        <v>96</v>
      </c>
      <c r="P30" s="156" t="s">
        <v>96</v>
      </c>
      <c r="Q30" s="156">
        <v>1.1000000000000001</v>
      </c>
      <c r="R30" s="156">
        <f>ROUND(E30*Q30,2)</f>
        <v>10.82</v>
      </c>
      <c r="S30" s="156"/>
      <c r="T30" s="151"/>
      <c r="U30" s="151"/>
      <c r="V30" s="151"/>
      <c r="W30" s="151"/>
      <c r="X30" s="151"/>
      <c r="Y30" s="151"/>
      <c r="Z30" s="151"/>
      <c r="AA30" s="151"/>
      <c r="AB30" s="151"/>
      <c r="AC30" s="151" t="s">
        <v>97</v>
      </c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</row>
    <row r="31" spans="1:56" outlineLevel="1" x14ac:dyDescent="0.2">
      <c r="A31" s="154"/>
      <c r="B31" s="155"/>
      <c r="C31" s="177" t="s">
        <v>131</v>
      </c>
      <c r="D31" s="157"/>
      <c r="E31" s="158">
        <v>9.84</v>
      </c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1"/>
      <c r="U31" s="151"/>
      <c r="V31" s="151"/>
      <c r="W31" s="151"/>
      <c r="X31" s="151"/>
      <c r="Y31" s="151"/>
      <c r="Z31" s="151"/>
      <c r="AA31" s="151"/>
      <c r="AB31" s="151"/>
      <c r="AC31" s="151" t="s">
        <v>99</v>
      </c>
      <c r="AD31" s="151">
        <v>0</v>
      </c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</row>
    <row r="32" spans="1:56" ht="22.5" outlineLevel="1" x14ac:dyDescent="0.2">
      <c r="A32" s="165">
        <v>11</v>
      </c>
      <c r="B32" s="166" t="s">
        <v>132</v>
      </c>
      <c r="C32" s="176" t="s">
        <v>133</v>
      </c>
      <c r="D32" s="167" t="s">
        <v>102</v>
      </c>
      <c r="E32" s="168">
        <v>4.92</v>
      </c>
      <c r="F32" s="169"/>
      <c r="G32" s="169"/>
      <c r="H32" s="169">
        <v>2372.37</v>
      </c>
      <c r="I32" s="169">
        <f>ROUND(E32*H32,2)</f>
        <v>11672.06</v>
      </c>
      <c r="J32" s="169">
        <v>247.63</v>
      </c>
      <c r="K32" s="169">
        <f>ROUND(E32*J32,2)</f>
        <v>1218.3399999999999</v>
      </c>
      <c r="L32" s="169">
        <v>21</v>
      </c>
      <c r="M32" s="169">
        <f>G32*(1+L32/100)</f>
        <v>0</v>
      </c>
      <c r="N32" s="156"/>
      <c r="O32" s="156" t="s">
        <v>96</v>
      </c>
      <c r="P32" s="156" t="s">
        <v>96</v>
      </c>
      <c r="Q32" s="156">
        <v>0.48</v>
      </c>
      <c r="R32" s="156">
        <f>ROUND(E32*Q32,2)</f>
        <v>2.36</v>
      </c>
      <c r="S32" s="156"/>
      <c r="T32" s="151"/>
      <c r="U32" s="151"/>
      <c r="V32" s="151"/>
      <c r="W32" s="151"/>
      <c r="X32" s="151"/>
      <c r="Y32" s="151"/>
      <c r="Z32" s="151"/>
      <c r="AA32" s="151"/>
      <c r="AB32" s="151"/>
      <c r="AC32" s="151" t="s">
        <v>97</v>
      </c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</row>
    <row r="33" spans="1:56" outlineLevel="1" x14ac:dyDescent="0.2">
      <c r="A33" s="154"/>
      <c r="B33" s="155"/>
      <c r="C33" s="177" t="s">
        <v>134</v>
      </c>
      <c r="D33" s="157"/>
      <c r="E33" s="158">
        <v>4.92</v>
      </c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1"/>
      <c r="U33" s="151"/>
      <c r="V33" s="151"/>
      <c r="W33" s="151"/>
      <c r="X33" s="151"/>
      <c r="Y33" s="151"/>
      <c r="Z33" s="151"/>
      <c r="AA33" s="151"/>
      <c r="AB33" s="151"/>
      <c r="AC33" s="151" t="s">
        <v>99</v>
      </c>
      <c r="AD33" s="151">
        <v>0</v>
      </c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</row>
    <row r="34" spans="1:56" outlineLevel="1" x14ac:dyDescent="0.2">
      <c r="A34" s="165">
        <v>12</v>
      </c>
      <c r="B34" s="166" t="s">
        <v>135</v>
      </c>
      <c r="C34" s="176" t="s">
        <v>136</v>
      </c>
      <c r="D34" s="167" t="s">
        <v>95</v>
      </c>
      <c r="E34" s="168">
        <v>9.84</v>
      </c>
      <c r="F34" s="169"/>
      <c r="G34" s="169"/>
      <c r="H34" s="169">
        <v>153.32</v>
      </c>
      <c r="I34" s="169">
        <f>ROUND(E34*H34,2)</f>
        <v>1508.67</v>
      </c>
      <c r="J34" s="169">
        <v>343.68</v>
      </c>
      <c r="K34" s="169">
        <f>ROUND(E34*J34,2)</f>
        <v>3381.81</v>
      </c>
      <c r="L34" s="169">
        <v>21</v>
      </c>
      <c r="M34" s="169">
        <f>G34*(1+L34/100)</f>
        <v>0</v>
      </c>
      <c r="N34" s="156"/>
      <c r="O34" s="156" t="s">
        <v>96</v>
      </c>
      <c r="P34" s="156" t="s">
        <v>96</v>
      </c>
      <c r="Q34" s="156">
        <v>1.05</v>
      </c>
      <c r="R34" s="156">
        <f>ROUND(E34*Q34,2)</f>
        <v>10.33</v>
      </c>
      <c r="S34" s="156"/>
      <c r="T34" s="151"/>
      <c r="U34" s="151"/>
      <c r="V34" s="151"/>
      <c r="W34" s="151"/>
      <c r="X34" s="151"/>
      <c r="Y34" s="151"/>
      <c r="Z34" s="151"/>
      <c r="AA34" s="151"/>
      <c r="AB34" s="151"/>
      <c r="AC34" s="151" t="s">
        <v>97</v>
      </c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</row>
    <row r="35" spans="1:56" outlineLevel="1" x14ac:dyDescent="0.2">
      <c r="A35" s="154"/>
      <c r="B35" s="155"/>
      <c r="C35" s="177" t="s">
        <v>137</v>
      </c>
      <c r="D35" s="157"/>
      <c r="E35" s="158">
        <v>9.84</v>
      </c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1"/>
      <c r="U35" s="151"/>
      <c r="V35" s="151"/>
      <c r="W35" s="151"/>
      <c r="X35" s="151"/>
      <c r="Y35" s="151"/>
      <c r="Z35" s="151"/>
      <c r="AA35" s="151"/>
      <c r="AB35" s="151"/>
      <c r="AC35" s="151" t="s">
        <v>99</v>
      </c>
      <c r="AD35" s="151">
        <v>0</v>
      </c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</row>
    <row r="36" spans="1:56" outlineLevel="1" x14ac:dyDescent="0.2">
      <c r="A36" s="165">
        <v>13</v>
      </c>
      <c r="B36" s="166" t="s">
        <v>138</v>
      </c>
      <c r="C36" s="176" t="s">
        <v>139</v>
      </c>
      <c r="D36" s="167" t="s">
        <v>95</v>
      </c>
      <c r="E36" s="168">
        <v>9.84</v>
      </c>
      <c r="F36" s="169"/>
      <c r="G36" s="169"/>
      <c r="H36" s="169">
        <v>0</v>
      </c>
      <c r="I36" s="169">
        <f>ROUND(E36*H36,2)</f>
        <v>0</v>
      </c>
      <c r="J36" s="169">
        <v>103.5</v>
      </c>
      <c r="K36" s="169">
        <f>ROUND(E36*J36,2)</f>
        <v>1018.44</v>
      </c>
      <c r="L36" s="169">
        <v>21</v>
      </c>
      <c r="M36" s="169">
        <f>G36*(1+L36/100)</f>
        <v>0</v>
      </c>
      <c r="N36" s="156"/>
      <c r="O36" s="156" t="s">
        <v>96</v>
      </c>
      <c r="P36" s="156" t="s">
        <v>96</v>
      </c>
      <c r="Q36" s="156">
        <v>0.32</v>
      </c>
      <c r="R36" s="156">
        <f>ROUND(E36*Q36,2)</f>
        <v>3.15</v>
      </c>
      <c r="S36" s="156"/>
      <c r="T36" s="151"/>
      <c r="U36" s="151"/>
      <c r="V36" s="151"/>
      <c r="W36" s="151"/>
      <c r="X36" s="151"/>
      <c r="Y36" s="151"/>
      <c r="Z36" s="151"/>
      <c r="AA36" s="151"/>
      <c r="AB36" s="151"/>
      <c r="AC36" s="151" t="s">
        <v>97</v>
      </c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</row>
    <row r="37" spans="1:56" outlineLevel="1" x14ac:dyDescent="0.2">
      <c r="A37" s="154"/>
      <c r="B37" s="155"/>
      <c r="C37" s="236" t="s">
        <v>140</v>
      </c>
      <c r="D37" s="237"/>
      <c r="E37" s="237"/>
      <c r="F37" s="237"/>
      <c r="G37" s="237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1"/>
      <c r="U37" s="151"/>
      <c r="V37" s="151"/>
      <c r="W37" s="151"/>
      <c r="X37" s="151"/>
      <c r="Y37" s="151"/>
      <c r="Z37" s="151"/>
      <c r="AA37" s="151"/>
      <c r="AB37" s="151"/>
      <c r="AC37" s="151" t="s">
        <v>121</v>
      </c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</row>
    <row r="38" spans="1:56" outlineLevel="1" x14ac:dyDescent="0.2">
      <c r="A38" s="165">
        <v>14</v>
      </c>
      <c r="B38" s="166" t="s">
        <v>141</v>
      </c>
      <c r="C38" s="176" t="s">
        <v>142</v>
      </c>
      <c r="D38" s="167" t="s">
        <v>143</v>
      </c>
      <c r="E38" s="168">
        <v>3.3390000000000003E-2</v>
      </c>
      <c r="F38" s="169"/>
      <c r="G38" s="169"/>
      <c r="H38" s="169">
        <v>22813.08</v>
      </c>
      <c r="I38" s="169">
        <f>ROUND(E38*H38,2)</f>
        <v>761.73</v>
      </c>
      <c r="J38" s="169">
        <v>10466.92</v>
      </c>
      <c r="K38" s="169">
        <f>ROUND(E38*J38,2)</f>
        <v>349.49</v>
      </c>
      <c r="L38" s="169">
        <v>21</v>
      </c>
      <c r="M38" s="169">
        <f>G38*(1+L38/100)</f>
        <v>0</v>
      </c>
      <c r="N38" s="156"/>
      <c r="O38" s="156" t="s">
        <v>96</v>
      </c>
      <c r="P38" s="156" t="s">
        <v>96</v>
      </c>
      <c r="Q38" s="156">
        <v>23.530999999999999</v>
      </c>
      <c r="R38" s="156">
        <f>ROUND(E38*Q38,2)</f>
        <v>0.79</v>
      </c>
      <c r="S38" s="156"/>
      <c r="T38" s="151"/>
      <c r="U38" s="151"/>
      <c r="V38" s="151"/>
      <c r="W38" s="151"/>
      <c r="X38" s="151"/>
      <c r="Y38" s="151"/>
      <c r="Z38" s="151"/>
      <c r="AA38" s="151"/>
      <c r="AB38" s="151"/>
      <c r="AC38" s="151" t="s">
        <v>97</v>
      </c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</row>
    <row r="39" spans="1:56" outlineLevel="1" x14ac:dyDescent="0.2">
      <c r="A39" s="154"/>
      <c r="B39" s="155"/>
      <c r="C39" s="177" t="s">
        <v>144</v>
      </c>
      <c r="D39" s="157"/>
      <c r="E39" s="158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1"/>
      <c r="U39" s="151"/>
      <c r="V39" s="151"/>
      <c r="W39" s="151"/>
      <c r="X39" s="151"/>
      <c r="Y39" s="151"/>
      <c r="Z39" s="151"/>
      <c r="AA39" s="151"/>
      <c r="AB39" s="151"/>
      <c r="AC39" s="151" t="s">
        <v>99</v>
      </c>
      <c r="AD39" s="151">
        <v>0</v>
      </c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</row>
    <row r="40" spans="1:56" outlineLevel="1" x14ac:dyDescent="0.2">
      <c r="A40" s="154"/>
      <c r="B40" s="155"/>
      <c r="C40" s="177" t="s">
        <v>145</v>
      </c>
      <c r="D40" s="157"/>
      <c r="E40" s="158">
        <v>3.3390000000000003E-2</v>
      </c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1"/>
      <c r="U40" s="151"/>
      <c r="V40" s="151"/>
      <c r="W40" s="151"/>
      <c r="X40" s="151"/>
      <c r="Y40" s="151"/>
      <c r="Z40" s="151"/>
      <c r="AA40" s="151"/>
      <c r="AB40" s="151"/>
      <c r="AC40" s="151" t="s">
        <v>99</v>
      </c>
      <c r="AD40" s="151">
        <v>0</v>
      </c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</row>
    <row r="41" spans="1:56" ht="22.5" outlineLevel="1" x14ac:dyDescent="0.2">
      <c r="A41" s="165">
        <v>15</v>
      </c>
      <c r="B41" s="166" t="s">
        <v>146</v>
      </c>
      <c r="C41" s="176" t="s">
        <v>147</v>
      </c>
      <c r="D41" s="167" t="s">
        <v>143</v>
      </c>
      <c r="E41" s="168">
        <v>0.12015000000000001</v>
      </c>
      <c r="F41" s="169"/>
      <c r="G41" s="169"/>
      <c r="H41" s="169">
        <v>24033.11</v>
      </c>
      <c r="I41" s="169">
        <f>ROUND(E41*H41,2)</f>
        <v>2887.58</v>
      </c>
      <c r="J41" s="169">
        <v>5836.89</v>
      </c>
      <c r="K41" s="169">
        <f>ROUND(E41*J41,2)</f>
        <v>701.3</v>
      </c>
      <c r="L41" s="169">
        <v>21</v>
      </c>
      <c r="M41" s="169">
        <f>G41*(1+L41/100)</f>
        <v>0</v>
      </c>
      <c r="N41" s="156"/>
      <c r="O41" s="156" t="s">
        <v>96</v>
      </c>
      <c r="P41" s="156" t="s">
        <v>96</v>
      </c>
      <c r="Q41" s="156">
        <v>15.231</v>
      </c>
      <c r="R41" s="156">
        <f>ROUND(E41*Q41,2)</f>
        <v>1.83</v>
      </c>
      <c r="S41" s="156"/>
      <c r="T41" s="151"/>
      <c r="U41" s="151"/>
      <c r="V41" s="151"/>
      <c r="W41" s="151"/>
      <c r="X41" s="151"/>
      <c r="Y41" s="151"/>
      <c r="Z41" s="151"/>
      <c r="AA41" s="151"/>
      <c r="AB41" s="151"/>
      <c r="AC41" s="151" t="s">
        <v>97</v>
      </c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</row>
    <row r="42" spans="1:56" outlineLevel="1" x14ac:dyDescent="0.2">
      <c r="A42" s="154"/>
      <c r="B42" s="155"/>
      <c r="C42" s="177" t="s">
        <v>148</v>
      </c>
      <c r="D42" s="157"/>
      <c r="E42" s="158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1"/>
      <c r="U42" s="151"/>
      <c r="V42" s="151"/>
      <c r="W42" s="151"/>
      <c r="X42" s="151"/>
      <c r="Y42" s="151"/>
      <c r="Z42" s="151"/>
      <c r="AA42" s="151"/>
      <c r="AB42" s="151"/>
      <c r="AC42" s="151" t="s">
        <v>99</v>
      </c>
      <c r="AD42" s="151">
        <v>0</v>
      </c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</row>
    <row r="43" spans="1:56" ht="22.5" outlineLevel="1" x14ac:dyDescent="0.2">
      <c r="A43" s="154"/>
      <c r="B43" s="155"/>
      <c r="C43" s="177" t="s">
        <v>149</v>
      </c>
      <c r="D43" s="157"/>
      <c r="E43" s="158">
        <v>0.12015000000000001</v>
      </c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1"/>
      <c r="U43" s="151"/>
      <c r="V43" s="151"/>
      <c r="W43" s="151"/>
      <c r="X43" s="151"/>
      <c r="Y43" s="151"/>
      <c r="Z43" s="151"/>
      <c r="AA43" s="151"/>
      <c r="AB43" s="151"/>
      <c r="AC43" s="151" t="s">
        <v>99</v>
      </c>
      <c r="AD43" s="151">
        <v>0</v>
      </c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</row>
    <row r="44" spans="1:56" x14ac:dyDescent="0.2">
      <c r="A44" s="160" t="s">
        <v>91</v>
      </c>
      <c r="B44" s="161" t="s">
        <v>58</v>
      </c>
      <c r="C44" s="175" t="s">
        <v>59</v>
      </c>
      <c r="D44" s="162"/>
      <c r="E44" s="163"/>
      <c r="F44" s="164"/>
      <c r="G44" s="164">
        <f>SUMIF(AC45:AC46,"&lt;&gt;NOR",G45:G46)</f>
        <v>0</v>
      </c>
      <c r="H44" s="164"/>
      <c r="I44" s="164">
        <f>SUM(I45:I46)</f>
        <v>6456.05</v>
      </c>
      <c r="J44" s="164"/>
      <c r="K44" s="164">
        <f>SUM(K45:K46)</f>
        <v>1151.26</v>
      </c>
      <c r="L44" s="164"/>
      <c r="M44" s="164">
        <f>SUM(M45:M46)</f>
        <v>0</v>
      </c>
      <c r="N44" s="159"/>
      <c r="O44" s="159"/>
      <c r="P44" s="159"/>
      <c r="Q44" s="159"/>
      <c r="R44" s="159">
        <f>SUM(R45:R46)</f>
        <v>3.04</v>
      </c>
      <c r="S44" s="159"/>
      <c r="AC44" t="s">
        <v>92</v>
      </c>
    </row>
    <row r="45" spans="1:56" ht="22.5" outlineLevel="1" x14ac:dyDescent="0.2">
      <c r="A45" s="165">
        <v>16</v>
      </c>
      <c r="B45" s="166" t="s">
        <v>150</v>
      </c>
      <c r="C45" s="176" t="s">
        <v>151</v>
      </c>
      <c r="D45" s="167" t="s">
        <v>152</v>
      </c>
      <c r="E45" s="168">
        <v>12.7</v>
      </c>
      <c r="F45" s="169"/>
      <c r="G45" s="169"/>
      <c r="H45" s="169">
        <v>508.35</v>
      </c>
      <c r="I45" s="169">
        <f>ROUND(E45*H45,2)</f>
        <v>6456.05</v>
      </c>
      <c r="J45" s="169">
        <v>90.65</v>
      </c>
      <c r="K45" s="169">
        <f>ROUND(E45*J45,2)</f>
        <v>1151.26</v>
      </c>
      <c r="L45" s="169">
        <v>21</v>
      </c>
      <c r="M45" s="169">
        <f>G45*(1+L45/100)</f>
        <v>0</v>
      </c>
      <c r="N45" s="156"/>
      <c r="O45" s="156" t="s">
        <v>96</v>
      </c>
      <c r="P45" s="156" t="s">
        <v>96</v>
      </c>
      <c r="Q45" s="156">
        <v>0.23899999999999999</v>
      </c>
      <c r="R45" s="156">
        <f>ROUND(E45*Q45,2)</f>
        <v>3.04</v>
      </c>
      <c r="S45" s="156"/>
      <c r="T45" s="151"/>
      <c r="U45" s="151"/>
      <c r="V45" s="151"/>
      <c r="W45" s="151"/>
      <c r="X45" s="151"/>
      <c r="Y45" s="151"/>
      <c r="Z45" s="151"/>
      <c r="AA45" s="151"/>
      <c r="AB45" s="151"/>
      <c r="AC45" s="151" t="s">
        <v>97</v>
      </c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</row>
    <row r="46" spans="1:56" outlineLevel="1" x14ac:dyDescent="0.2">
      <c r="A46" s="154"/>
      <c r="B46" s="155"/>
      <c r="C46" s="177" t="s">
        <v>153</v>
      </c>
      <c r="D46" s="157"/>
      <c r="E46" s="158">
        <v>12.7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1"/>
      <c r="U46" s="151"/>
      <c r="V46" s="151"/>
      <c r="W46" s="151"/>
      <c r="X46" s="151"/>
      <c r="Y46" s="151"/>
      <c r="Z46" s="151"/>
      <c r="AA46" s="151"/>
      <c r="AB46" s="151"/>
      <c r="AC46" s="151" t="s">
        <v>99</v>
      </c>
      <c r="AD46" s="151">
        <v>0</v>
      </c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</row>
    <row r="47" spans="1:56" x14ac:dyDescent="0.2">
      <c r="A47" s="160" t="s">
        <v>91</v>
      </c>
      <c r="B47" s="161" t="s">
        <v>60</v>
      </c>
      <c r="C47" s="175" t="s">
        <v>61</v>
      </c>
      <c r="D47" s="162"/>
      <c r="E47" s="163"/>
      <c r="F47" s="164"/>
      <c r="G47" s="164">
        <f>SUMIF(AC48:AC55,"&lt;&gt;NOR",G48:G55)</f>
        <v>0</v>
      </c>
      <c r="H47" s="164"/>
      <c r="I47" s="164">
        <f>SUM(I48:I55)</f>
        <v>4925.1999999999989</v>
      </c>
      <c r="J47" s="164"/>
      <c r="K47" s="164">
        <f>SUM(K48:K55)</f>
        <v>3452.1899999999996</v>
      </c>
      <c r="L47" s="164"/>
      <c r="M47" s="164">
        <f>SUM(M48:M55)</f>
        <v>0</v>
      </c>
      <c r="N47" s="159"/>
      <c r="O47" s="159"/>
      <c r="P47" s="159"/>
      <c r="Q47" s="159"/>
      <c r="R47" s="159">
        <f>SUM(R48:R55)</f>
        <v>7.81</v>
      </c>
      <c r="S47" s="159"/>
      <c r="AC47" t="s">
        <v>92</v>
      </c>
    </row>
    <row r="48" spans="1:56" outlineLevel="1" x14ac:dyDescent="0.2">
      <c r="A48" s="165">
        <v>17</v>
      </c>
      <c r="B48" s="166" t="s">
        <v>154</v>
      </c>
      <c r="C48" s="176" t="s">
        <v>155</v>
      </c>
      <c r="D48" s="167" t="s">
        <v>95</v>
      </c>
      <c r="E48" s="168">
        <v>11</v>
      </c>
      <c r="F48" s="169"/>
      <c r="G48" s="169"/>
      <c r="H48" s="169">
        <v>59.31</v>
      </c>
      <c r="I48" s="169">
        <f>ROUND(E48*H48,2)</f>
        <v>652.41</v>
      </c>
      <c r="J48" s="169">
        <v>12.39</v>
      </c>
      <c r="K48" s="169">
        <f>ROUND(E48*J48,2)</f>
        <v>136.29</v>
      </c>
      <c r="L48" s="169">
        <v>21</v>
      </c>
      <c r="M48" s="169">
        <f>G48*(1+L48/100)</f>
        <v>0</v>
      </c>
      <c r="N48" s="156"/>
      <c r="O48" s="156" t="s">
        <v>96</v>
      </c>
      <c r="P48" s="156" t="s">
        <v>96</v>
      </c>
      <c r="Q48" s="156">
        <v>2.5999999999999999E-2</v>
      </c>
      <c r="R48" s="156">
        <f>ROUND(E48*Q48,2)</f>
        <v>0.28999999999999998</v>
      </c>
      <c r="S48" s="156"/>
      <c r="T48" s="151"/>
      <c r="U48" s="151"/>
      <c r="V48" s="151"/>
      <c r="W48" s="151"/>
      <c r="X48" s="151"/>
      <c r="Y48" s="151"/>
      <c r="Z48" s="151"/>
      <c r="AA48" s="151"/>
      <c r="AB48" s="151"/>
      <c r="AC48" s="151" t="s">
        <v>97</v>
      </c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</row>
    <row r="49" spans="1:56" outlineLevel="1" x14ac:dyDescent="0.2">
      <c r="A49" s="154"/>
      <c r="B49" s="155"/>
      <c r="C49" s="177" t="s">
        <v>125</v>
      </c>
      <c r="D49" s="157"/>
      <c r="E49" s="158">
        <v>11</v>
      </c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1"/>
      <c r="U49" s="151"/>
      <c r="V49" s="151"/>
      <c r="W49" s="151"/>
      <c r="X49" s="151"/>
      <c r="Y49" s="151"/>
      <c r="Z49" s="151"/>
      <c r="AA49" s="151"/>
      <c r="AB49" s="151"/>
      <c r="AC49" s="151" t="s">
        <v>99</v>
      </c>
      <c r="AD49" s="151">
        <v>0</v>
      </c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</row>
    <row r="50" spans="1:56" outlineLevel="1" x14ac:dyDescent="0.2">
      <c r="A50" s="170">
        <v>18</v>
      </c>
      <c r="B50" s="171" t="s">
        <v>156</v>
      </c>
      <c r="C50" s="178" t="s">
        <v>157</v>
      </c>
      <c r="D50" s="172" t="s">
        <v>95</v>
      </c>
      <c r="E50" s="173">
        <v>11</v>
      </c>
      <c r="F50" s="174"/>
      <c r="G50" s="174"/>
      <c r="H50" s="174">
        <v>120.53</v>
      </c>
      <c r="I50" s="174">
        <f>ROUND(E50*H50,2)</f>
        <v>1325.83</v>
      </c>
      <c r="J50" s="174">
        <v>22.97</v>
      </c>
      <c r="K50" s="174">
        <f>ROUND(E50*J50,2)</f>
        <v>252.67</v>
      </c>
      <c r="L50" s="174">
        <v>21</v>
      </c>
      <c r="M50" s="174">
        <f>G50*(1+L50/100)</f>
        <v>0</v>
      </c>
      <c r="N50" s="156"/>
      <c r="O50" s="156" t="s">
        <v>96</v>
      </c>
      <c r="P50" s="156" t="s">
        <v>96</v>
      </c>
      <c r="Q50" s="156">
        <v>2.5999999999999999E-2</v>
      </c>
      <c r="R50" s="156">
        <f>ROUND(E50*Q50,2)</f>
        <v>0.28999999999999998</v>
      </c>
      <c r="S50" s="156"/>
      <c r="T50" s="151"/>
      <c r="U50" s="151"/>
      <c r="V50" s="151"/>
      <c r="W50" s="151"/>
      <c r="X50" s="151"/>
      <c r="Y50" s="151"/>
      <c r="Z50" s="151"/>
      <c r="AA50" s="151"/>
      <c r="AB50" s="151"/>
      <c r="AC50" s="151" t="s">
        <v>97</v>
      </c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</row>
    <row r="51" spans="1:56" outlineLevel="1" x14ac:dyDescent="0.2">
      <c r="A51" s="170">
        <v>19</v>
      </c>
      <c r="B51" s="171" t="s">
        <v>158</v>
      </c>
      <c r="C51" s="178" t="s">
        <v>159</v>
      </c>
      <c r="D51" s="172" t="s">
        <v>95</v>
      </c>
      <c r="E51" s="173">
        <v>11</v>
      </c>
      <c r="F51" s="174"/>
      <c r="G51" s="174"/>
      <c r="H51" s="174">
        <v>37.950000000000003</v>
      </c>
      <c r="I51" s="174">
        <f>ROUND(E51*H51,2)</f>
        <v>417.45</v>
      </c>
      <c r="J51" s="174">
        <v>184.55</v>
      </c>
      <c r="K51" s="174">
        <f>ROUND(E51*J51,2)</f>
        <v>2030.05</v>
      </c>
      <c r="L51" s="174">
        <v>21</v>
      </c>
      <c r="M51" s="174">
        <f>G51*(1+L51/100)</f>
        <v>0</v>
      </c>
      <c r="N51" s="156"/>
      <c r="O51" s="156" t="s">
        <v>96</v>
      </c>
      <c r="P51" s="156" t="s">
        <v>96</v>
      </c>
      <c r="Q51" s="156">
        <v>0.45200000000000001</v>
      </c>
      <c r="R51" s="156">
        <f>ROUND(E51*Q51,2)</f>
        <v>4.97</v>
      </c>
      <c r="S51" s="156"/>
      <c r="T51" s="151"/>
      <c r="U51" s="151"/>
      <c r="V51" s="151"/>
      <c r="W51" s="151"/>
      <c r="X51" s="151"/>
      <c r="Y51" s="151"/>
      <c r="Z51" s="151"/>
      <c r="AA51" s="151"/>
      <c r="AB51" s="151"/>
      <c r="AC51" s="151" t="s">
        <v>97</v>
      </c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</row>
    <row r="52" spans="1:56" outlineLevel="1" x14ac:dyDescent="0.2">
      <c r="A52" s="165">
        <v>20</v>
      </c>
      <c r="B52" s="166" t="s">
        <v>160</v>
      </c>
      <c r="C52" s="176" t="s">
        <v>161</v>
      </c>
      <c r="D52" s="167" t="s">
        <v>152</v>
      </c>
      <c r="E52" s="168">
        <v>5.5</v>
      </c>
      <c r="F52" s="169"/>
      <c r="G52" s="169"/>
      <c r="H52" s="169">
        <v>13.15</v>
      </c>
      <c r="I52" s="169">
        <f>ROUND(E52*H52,2)</f>
        <v>72.33</v>
      </c>
      <c r="J52" s="169">
        <v>187.85</v>
      </c>
      <c r="K52" s="169">
        <f>ROUND(E52*J52,2)</f>
        <v>1033.18</v>
      </c>
      <c r="L52" s="169">
        <v>21</v>
      </c>
      <c r="M52" s="169">
        <f>G52*(1+L52/100)</f>
        <v>0</v>
      </c>
      <c r="N52" s="156"/>
      <c r="O52" s="156" t="s">
        <v>96</v>
      </c>
      <c r="P52" s="156" t="s">
        <v>96</v>
      </c>
      <c r="Q52" s="156">
        <v>0.41</v>
      </c>
      <c r="R52" s="156">
        <f>ROUND(E52*Q52,2)</f>
        <v>2.2599999999999998</v>
      </c>
      <c r="S52" s="156"/>
      <c r="T52" s="151"/>
      <c r="U52" s="151"/>
      <c r="V52" s="151"/>
      <c r="W52" s="151"/>
      <c r="X52" s="151"/>
      <c r="Y52" s="151"/>
      <c r="Z52" s="151"/>
      <c r="AA52" s="151"/>
      <c r="AB52" s="151"/>
      <c r="AC52" s="151" t="s">
        <v>97</v>
      </c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</row>
    <row r="53" spans="1:56" outlineLevel="1" x14ac:dyDescent="0.2">
      <c r="A53" s="154"/>
      <c r="B53" s="155"/>
      <c r="C53" s="177" t="s">
        <v>162</v>
      </c>
      <c r="D53" s="157"/>
      <c r="E53" s="158">
        <v>5.5</v>
      </c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1"/>
      <c r="U53" s="151"/>
      <c r="V53" s="151"/>
      <c r="W53" s="151"/>
      <c r="X53" s="151"/>
      <c r="Y53" s="151"/>
      <c r="Z53" s="151"/>
      <c r="AA53" s="151"/>
      <c r="AB53" s="151"/>
      <c r="AC53" s="151" t="s">
        <v>99</v>
      </c>
      <c r="AD53" s="151">
        <v>0</v>
      </c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</row>
    <row r="54" spans="1:56" outlineLevel="1" x14ac:dyDescent="0.2">
      <c r="A54" s="165">
        <v>21</v>
      </c>
      <c r="B54" s="166" t="s">
        <v>163</v>
      </c>
      <c r="C54" s="176" t="s">
        <v>164</v>
      </c>
      <c r="D54" s="167" t="s">
        <v>95</v>
      </c>
      <c r="E54" s="168">
        <v>11.22</v>
      </c>
      <c r="F54" s="169"/>
      <c r="G54" s="169"/>
      <c r="H54" s="169">
        <v>219</v>
      </c>
      <c r="I54" s="169">
        <f>ROUND(E54*H54,2)</f>
        <v>2457.1799999999998</v>
      </c>
      <c r="J54" s="169">
        <v>0</v>
      </c>
      <c r="K54" s="169">
        <f>ROUND(E54*J54,2)</f>
        <v>0</v>
      </c>
      <c r="L54" s="169">
        <v>21</v>
      </c>
      <c r="M54" s="169">
        <f>G54*(1+L54/100)</f>
        <v>0</v>
      </c>
      <c r="N54" s="156" t="s">
        <v>165</v>
      </c>
      <c r="O54" s="156" t="s">
        <v>96</v>
      </c>
      <c r="P54" s="156" t="s">
        <v>96</v>
      </c>
      <c r="Q54" s="156">
        <v>0</v>
      </c>
      <c r="R54" s="156">
        <f>ROUND(E54*Q54,2)</f>
        <v>0</v>
      </c>
      <c r="S54" s="156"/>
      <c r="T54" s="151"/>
      <c r="U54" s="151"/>
      <c r="V54" s="151"/>
      <c r="W54" s="151"/>
      <c r="X54" s="151"/>
      <c r="Y54" s="151"/>
      <c r="Z54" s="151"/>
      <c r="AA54" s="151"/>
      <c r="AB54" s="151"/>
      <c r="AC54" s="151" t="s">
        <v>166</v>
      </c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</row>
    <row r="55" spans="1:56" outlineLevel="1" x14ac:dyDescent="0.2">
      <c r="A55" s="154"/>
      <c r="B55" s="155"/>
      <c r="C55" s="177" t="s">
        <v>167</v>
      </c>
      <c r="D55" s="157"/>
      <c r="E55" s="158">
        <v>11.22</v>
      </c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1"/>
      <c r="U55" s="151"/>
      <c r="V55" s="151"/>
      <c r="W55" s="151"/>
      <c r="X55" s="151"/>
      <c r="Y55" s="151"/>
      <c r="Z55" s="151"/>
      <c r="AA55" s="151"/>
      <c r="AB55" s="151"/>
      <c r="AC55" s="151" t="s">
        <v>99</v>
      </c>
      <c r="AD55" s="151">
        <v>0</v>
      </c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</row>
    <row r="56" spans="1:56" x14ac:dyDescent="0.2">
      <c r="A56" s="160" t="s">
        <v>91</v>
      </c>
      <c r="B56" s="161" t="s">
        <v>62</v>
      </c>
      <c r="C56" s="175" t="s">
        <v>63</v>
      </c>
      <c r="D56" s="162"/>
      <c r="E56" s="163"/>
      <c r="F56" s="164"/>
      <c r="G56" s="164">
        <f>SUMIF(AC57:AC58,"&lt;&gt;NOR",G57:G58)</f>
        <v>0</v>
      </c>
      <c r="H56" s="164"/>
      <c r="I56" s="164">
        <f>SUM(I57:I58)</f>
        <v>2058</v>
      </c>
      <c r="J56" s="164"/>
      <c r="K56" s="164">
        <f>SUM(K57:K58)</f>
        <v>642</v>
      </c>
      <c r="L56" s="164"/>
      <c r="M56" s="164">
        <f>SUM(M57:M58)</f>
        <v>0</v>
      </c>
      <c r="N56" s="159"/>
      <c r="O56" s="159"/>
      <c r="P56" s="159"/>
      <c r="Q56" s="159"/>
      <c r="R56" s="159">
        <f>SUM(R57:R58)</f>
        <v>1.68</v>
      </c>
      <c r="S56" s="159"/>
      <c r="AC56" t="s">
        <v>92</v>
      </c>
    </row>
    <row r="57" spans="1:56" ht="22.5" outlineLevel="1" x14ac:dyDescent="0.2">
      <c r="A57" s="165">
        <v>22</v>
      </c>
      <c r="B57" s="166" t="s">
        <v>168</v>
      </c>
      <c r="C57" s="176" t="s">
        <v>169</v>
      </c>
      <c r="D57" s="167" t="s">
        <v>152</v>
      </c>
      <c r="E57" s="168">
        <v>12</v>
      </c>
      <c r="F57" s="169"/>
      <c r="G57" s="169"/>
      <c r="H57" s="169">
        <v>171.5</v>
      </c>
      <c r="I57" s="169">
        <f>ROUND(E57*H57,2)</f>
        <v>2058</v>
      </c>
      <c r="J57" s="169">
        <v>53.5</v>
      </c>
      <c r="K57" s="169">
        <f>ROUND(E57*J57,2)</f>
        <v>642</v>
      </c>
      <c r="L57" s="169">
        <v>21</v>
      </c>
      <c r="M57" s="169">
        <f>G57*(1+L57/100)</f>
        <v>0</v>
      </c>
      <c r="N57" s="156"/>
      <c r="O57" s="156" t="s">
        <v>96</v>
      </c>
      <c r="P57" s="156" t="s">
        <v>96</v>
      </c>
      <c r="Q57" s="156">
        <v>0.14000000000000001</v>
      </c>
      <c r="R57" s="156">
        <f>ROUND(E57*Q57,2)</f>
        <v>1.68</v>
      </c>
      <c r="S57" s="156"/>
      <c r="T57" s="151"/>
      <c r="U57" s="151"/>
      <c r="V57" s="151"/>
      <c r="W57" s="151"/>
      <c r="X57" s="151"/>
      <c r="Y57" s="151"/>
      <c r="Z57" s="151"/>
      <c r="AA57" s="151"/>
      <c r="AB57" s="151"/>
      <c r="AC57" s="151" t="s">
        <v>97</v>
      </c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</row>
    <row r="58" spans="1:56" outlineLevel="1" x14ac:dyDescent="0.2">
      <c r="A58" s="154"/>
      <c r="B58" s="155"/>
      <c r="C58" s="177" t="s">
        <v>170</v>
      </c>
      <c r="D58" s="157"/>
      <c r="E58" s="158">
        <v>12</v>
      </c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1"/>
      <c r="U58" s="151"/>
      <c r="V58" s="151"/>
      <c r="W58" s="151"/>
      <c r="X58" s="151"/>
      <c r="Y58" s="151"/>
      <c r="Z58" s="151"/>
      <c r="AA58" s="151"/>
      <c r="AB58" s="151"/>
      <c r="AC58" s="151" t="s">
        <v>99</v>
      </c>
      <c r="AD58" s="151">
        <v>0</v>
      </c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</row>
    <row r="59" spans="1:56" x14ac:dyDescent="0.2">
      <c r="A59" s="160" t="s">
        <v>91</v>
      </c>
      <c r="B59" s="161" t="s">
        <v>64</v>
      </c>
      <c r="C59" s="175" t="s">
        <v>65</v>
      </c>
      <c r="D59" s="162"/>
      <c r="E59" s="163"/>
      <c r="F59" s="164"/>
      <c r="G59" s="164">
        <f>SUMIF(AC60:AC60,"&lt;&gt;NOR",G60:G60)</f>
        <v>0</v>
      </c>
      <c r="H59" s="164"/>
      <c r="I59" s="164">
        <f>SUM(I60:I60)</f>
        <v>0</v>
      </c>
      <c r="J59" s="164"/>
      <c r="K59" s="164">
        <f>SUM(K60:K60)</f>
        <v>5963.22</v>
      </c>
      <c r="L59" s="164"/>
      <c r="M59" s="164">
        <f>SUM(M60:M60)</f>
        <v>0</v>
      </c>
      <c r="N59" s="159"/>
      <c r="O59" s="159"/>
      <c r="P59" s="159"/>
      <c r="Q59" s="159"/>
      <c r="R59" s="159">
        <f>SUM(R60:R60)</f>
        <v>12.08</v>
      </c>
      <c r="S59" s="159"/>
      <c r="AC59" t="s">
        <v>92</v>
      </c>
    </row>
    <row r="60" spans="1:56" outlineLevel="1" x14ac:dyDescent="0.2">
      <c r="A60" s="170">
        <v>23</v>
      </c>
      <c r="B60" s="171" t="s">
        <v>171</v>
      </c>
      <c r="C60" s="178" t="s">
        <v>172</v>
      </c>
      <c r="D60" s="172" t="s">
        <v>143</v>
      </c>
      <c r="E60" s="173">
        <v>30.97777</v>
      </c>
      <c r="F60" s="174"/>
      <c r="G60" s="174"/>
      <c r="H60" s="174">
        <v>0</v>
      </c>
      <c r="I60" s="174">
        <f>ROUND(E60*H60,2)</f>
        <v>0</v>
      </c>
      <c r="J60" s="174">
        <v>192.5</v>
      </c>
      <c r="K60" s="174">
        <f>ROUND(E60*J60,2)</f>
        <v>5963.22</v>
      </c>
      <c r="L60" s="174">
        <v>21</v>
      </c>
      <c r="M60" s="174">
        <f>G60*(1+L60/100)</f>
        <v>0</v>
      </c>
      <c r="N60" s="156"/>
      <c r="O60" s="156" t="s">
        <v>96</v>
      </c>
      <c r="P60" s="156" t="s">
        <v>96</v>
      </c>
      <c r="Q60" s="156">
        <v>0.39</v>
      </c>
      <c r="R60" s="156">
        <f>ROUND(E60*Q60,2)</f>
        <v>12.08</v>
      </c>
      <c r="S60" s="156"/>
      <c r="T60" s="151"/>
      <c r="U60" s="151"/>
      <c r="V60" s="151"/>
      <c r="W60" s="151"/>
      <c r="X60" s="151"/>
      <c r="Y60" s="151"/>
      <c r="Z60" s="151"/>
      <c r="AA60" s="151"/>
      <c r="AB60" s="151"/>
      <c r="AC60" s="151" t="s">
        <v>173</v>
      </c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</row>
    <row r="61" spans="1:56" x14ac:dyDescent="0.2">
      <c r="A61" s="160" t="s">
        <v>91</v>
      </c>
      <c r="B61" s="161" t="s">
        <v>66</v>
      </c>
      <c r="C61" s="175" t="s">
        <v>67</v>
      </c>
      <c r="D61" s="162"/>
      <c r="E61" s="163"/>
      <c r="F61" s="164"/>
      <c r="G61" s="164">
        <f>SUMIF(AC62:AC64,"&lt;&gt;NOR",G62:G64)</f>
        <v>0</v>
      </c>
      <c r="H61" s="164"/>
      <c r="I61" s="164">
        <f>SUM(I62:I64)</f>
        <v>0</v>
      </c>
      <c r="J61" s="164"/>
      <c r="K61" s="164">
        <f>SUM(K62:K64)</f>
        <v>4376.59</v>
      </c>
      <c r="L61" s="164"/>
      <c r="M61" s="164">
        <f>SUM(M62:M64)</f>
        <v>0</v>
      </c>
      <c r="N61" s="159"/>
      <c r="O61" s="159"/>
      <c r="P61" s="159"/>
      <c r="Q61" s="159"/>
      <c r="R61" s="159">
        <f>SUM(R62:R64)</f>
        <v>4.9000000000000004</v>
      </c>
      <c r="S61" s="159"/>
      <c r="AC61" t="s">
        <v>92</v>
      </c>
    </row>
    <row r="62" spans="1:56" outlineLevel="1" x14ac:dyDescent="0.2">
      <c r="A62" s="165">
        <v>24</v>
      </c>
      <c r="B62" s="166" t="s">
        <v>174</v>
      </c>
      <c r="C62" s="176" t="s">
        <v>175</v>
      </c>
      <c r="D62" s="167" t="s">
        <v>143</v>
      </c>
      <c r="E62" s="168">
        <v>7.1280000000000001</v>
      </c>
      <c r="F62" s="169"/>
      <c r="G62" s="169"/>
      <c r="H62" s="169">
        <v>0</v>
      </c>
      <c r="I62" s="169">
        <f>ROUND(E62*H62,2)</f>
        <v>0</v>
      </c>
      <c r="J62" s="169">
        <v>614</v>
      </c>
      <c r="K62" s="169">
        <f>ROUND(E62*J62,2)</f>
        <v>4376.59</v>
      </c>
      <c r="L62" s="169">
        <v>21</v>
      </c>
      <c r="M62" s="169">
        <f>G62*(1+L62/100)</f>
        <v>0</v>
      </c>
      <c r="N62" s="156"/>
      <c r="O62" s="156" t="s">
        <v>96</v>
      </c>
      <c r="P62" s="156" t="s">
        <v>96</v>
      </c>
      <c r="Q62" s="156">
        <v>0.68799999999999994</v>
      </c>
      <c r="R62" s="156">
        <f>ROUND(E62*Q62,2)</f>
        <v>4.9000000000000004</v>
      </c>
      <c r="S62" s="156"/>
      <c r="T62" s="151"/>
      <c r="U62" s="151"/>
      <c r="V62" s="151"/>
      <c r="W62" s="151"/>
      <c r="X62" s="151"/>
      <c r="Y62" s="151"/>
      <c r="Z62" s="151"/>
      <c r="AA62" s="151"/>
      <c r="AB62" s="151"/>
      <c r="AC62" s="151" t="s">
        <v>97</v>
      </c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</row>
    <row r="63" spans="1:56" ht="22.5" outlineLevel="1" x14ac:dyDescent="0.2">
      <c r="A63" s="154"/>
      <c r="B63" s="155"/>
      <c r="C63" s="177" t="s">
        <v>176</v>
      </c>
      <c r="D63" s="157"/>
      <c r="E63" s="158">
        <v>3.5640000000000001</v>
      </c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1"/>
      <c r="U63" s="151"/>
      <c r="V63" s="151"/>
      <c r="W63" s="151"/>
      <c r="X63" s="151"/>
      <c r="Y63" s="151"/>
      <c r="Z63" s="151"/>
      <c r="AA63" s="151"/>
      <c r="AB63" s="151"/>
      <c r="AC63" s="151" t="s">
        <v>99</v>
      </c>
      <c r="AD63" s="151">
        <v>0</v>
      </c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</row>
    <row r="64" spans="1:56" ht="22.5" outlineLevel="1" x14ac:dyDescent="0.2">
      <c r="A64" s="154"/>
      <c r="B64" s="155"/>
      <c r="C64" s="177" t="s">
        <v>177</v>
      </c>
      <c r="D64" s="157"/>
      <c r="E64" s="158">
        <v>3.5640000000000001</v>
      </c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1"/>
      <c r="U64" s="151"/>
      <c r="V64" s="151"/>
      <c r="W64" s="151"/>
      <c r="X64" s="151"/>
      <c r="Y64" s="151"/>
      <c r="Z64" s="151"/>
      <c r="AA64" s="151"/>
      <c r="AB64" s="151"/>
      <c r="AC64" s="151" t="s">
        <v>99</v>
      </c>
      <c r="AD64" s="151">
        <v>0</v>
      </c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</row>
    <row r="65" spans="1:29" x14ac:dyDescent="0.2">
      <c r="A65" s="5"/>
      <c r="B65" s="6"/>
      <c r="C65" s="179"/>
      <c r="D65" s="8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AA65">
        <v>15</v>
      </c>
      <c r="AB65">
        <v>21</v>
      </c>
    </row>
    <row r="66" spans="1:29" x14ac:dyDescent="0.2">
      <c r="C66" s="180"/>
      <c r="D66" s="142"/>
      <c r="AC66" t="s">
        <v>178</v>
      </c>
    </row>
    <row r="67" spans="1:29" x14ac:dyDescent="0.2">
      <c r="D67" s="142"/>
    </row>
    <row r="68" spans="1:29" x14ac:dyDescent="0.2">
      <c r="D68" s="142"/>
    </row>
    <row r="69" spans="1:29" x14ac:dyDescent="0.2">
      <c r="D69" s="142"/>
    </row>
    <row r="70" spans="1:29" x14ac:dyDescent="0.2">
      <c r="D70" s="142"/>
    </row>
    <row r="71" spans="1:29" x14ac:dyDescent="0.2">
      <c r="D71" s="142"/>
    </row>
    <row r="72" spans="1:29" x14ac:dyDescent="0.2">
      <c r="D72" s="142"/>
    </row>
    <row r="73" spans="1:29" x14ac:dyDescent="0.2">
      <c r="D73" s="142"/>
    </row>
    <row r="74" spans="1:29" x14ac:dyDescent="0.2">
      <c r="D74" s="142"/>
    </row>
    <row r="75" spans="1:29" x14ac:dyDescent="0.2">
      <c r="D75" s="142"/>
    </row>
    <row r="76" spans="1:29" x14ac:dyDescent="0.2">
      <c r="D76" s="142"/>
    </row>
    <row r="77" spans="1:29" x14ac:dyDescent="0.2">
      <c r="D77" s="142"/>
    </row>
    <row r="78" spans="1:29" x14ac:dyDescent="0.2">
      <c r="D78" s="142"/>
    </row>
    <row r="79" spans="1:29" x14ac:dyDescent="0.2">
      <c r="D79" s="142"/>
    </row>
    <row r="80" spans="1:29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C37:G37"/>
    <mergeCell ref="A1:G1"/>
    <mergeCell ref="C2:G2"/>
    <mergeCell ref="C3:G3"/>
    <mergeCell ref="C4:G4"/>
    <mergeCell ref="C23:G2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03 Pol'!Názvy_tisku</vt:lpstr>
      <vt:lpstr>oadresa</vt:lpstr>
      <vt:lpstr>Stavba!Objednatel</vt:lpstr>
      <vt:lpstr>Stavba!Objekt</vt:lpstr>
      <vt:lpstr>'01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</cp:lastModifiedBy>
  <cp:lastPrinted>2014-02-28T09:52:57Z</cp:lastPrinted>
  <dcterms:created xsi:type="dcterms:W3CDTF">2009-04-08T07:15:50Z</dcterms:created>
  <dcterms:modified xsi:type="dcterms:W3CDTF">2018-08-13T06:06:26Z</dcterms:modified>
</cp:coreProperties>
</file>