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Pol'!$A$1:$W$56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" i="12"/>
  <c r="Q47"/>
  <c r="O47"/>
  <c r="K47"/>
  <c r="I47"/>
  <c r="G47"/>
  <c r="M47" s="1"/>
  <c r="G29" i="1"/>
  <c r="G24" s="1"/>
  <c r="G46" i="12"/>
  <c r="M46" s="1"/>
  <c r="I46"/>
  <c r="K46"/>
  <c r="O46"/>
  <c r="Q46"/>
  <c r="Q45"/>
  <c r="O45"/>
  <c r="K45"/>
  <c r="I45"/>
  <c r="G45"/>
  <c r="M45" s="1"/>
  <c r="G44"/>
  <c r="G41"/>
  <c r="G42"/>
  <c r="G43"/>
  <c r="G48"/>
  <c r="G36"/>
  <c r="G37"/>
  <c r="G38"/>
  <c r="G39"/>
  <c r="G40"/>
  <c r="G34"/>
  <c r="G35"/>
  <c r="G28"/>
  <c r="G29"/>
  <c r="G30"/>
  <c r="G31"/>
  <c r="G32"/>
  <c r="G33"/>
  <c r="G26"/>
  <c r="M26" s="1"/>
  <c r="I26"/>
  <c r="K26"/>
  <c r="O26"/>
  <c r="Q26"/>
  <c r="G20"/>
  <c r="M20" s="1"/>
  <c r="G21"/>
  <c r="G22"/>
  <c r="G23"/>
  <c r="G24"/>
  <c r="G25"/>
  <c r="G27"/>
  <c r="I20"/>
  <c r="K20"/>
  <c r="O20"/>
  <c r="Q20"/>
  <c r="G19"/>
  <c r="M19" s="1"/>
  <c r="I19"/>
  <c r="K19"/>
  <c r="O19"/>
  <c r="Q19"/>
  <c r="G18"/>
  <c r="G16"/>
  <c r="G17"/>
  <c r="G15"/>
  <c r="G10"/>
  <c r="G11"/>
  <c r="G12"/>
  <c r="G13"/>
  <c r="G9"/>
  <c r="G8" l="1"/>
  <c r="I9"/>
  <c r="K9"/>
  <c r="M9"/>
  <c r="O9"/>
  <c r="Q9"/>
  <c r="V9"/>
  <c r="I10"/>
  <c r="K10"/>
  <c r="M10"/>
  <c r="O10"/>
  <c r="Q10"/>
  <c r="V10"/>
  <c r="I11"/>
  <c r="K11"/>
  <c r="M11"/>
  <c r="O11"/>
  <c r="Q11"/>
  <c r="V11"/>
  <c r="I12"/>
  <c r="K12"/>
  <c r="M12"/>
  <c r="O12"/>
  <c r="Q12"/>
  <c r="V12"/>
  <c r="I13"/>
  <c r="K13"/>
  <c r="M13"/>
  <c r="O13"/>
  <c r="Q13"/>
  <c r="V13"/>
  <c r="I14"/>
  <c r="K14"/>
  <c r="M14"/>
  <c r="O14"/>
  <c r="Q14"/>
  <c r="V14"/>
  <c r="I15"/>
  <c r="K15"/>
  <c r="M15"/>
  <c r="O15"/>
  <c r="Q15"/>
  <c r="V15"/>
  <c r="I16"/>
  <c r="K16"/>
  <c r="M16"/>
  <c r="O16"/>
  <c r="Q16"/>
  <c r="V16"/>
  <c r="I17"/>
  <c r="K17"/>
  <c r="M17"/>
  <c r="O17"/>
  <c r="Q17"/>
  <c r="V17"/>
  <c r="I18"/>
  <c r="K18"/>
  <c r="M18"/>
  <c r="O18"/>
  <c r="Q18"/>
  <c r="V18"/>
  <c r="I21"/>
  <c r="K21"/>
  <c r="M21"/>
  <c r="O21"/>
  <c r="Q21"/>
  <c r="V21"/>
  <c r="I22"/>
  <c r="K22"/>
  <c r="M22"/>
  <c r="O22"/>
  <c r="Q22"/>
  <c r="V22"/>
  <c r="I23"/>
  <c r="K23"/>
  <c r="M23"/>
  <c r="O23"/>
  <c r="Q23"/>
  <c r="V23"/>
  <c r="I24"/>
  <c r="K24"/>
  <c r="M24"/>
  <c r="O24"/>
  <c r="Q24"/>
  <c r="V24"/>
  <c r="I25"/>
  <c r="K25"/>
  <c r="M25"/>
  <c r="O25"/>
  <c r="Q25"/>
  <c r="V25"/>
  <c r="I27"/>
  <c r="K27"/>
  <c r="M27"/>
  <c r="O27"/>
  <c r="Q27"/>
  <c r="V27"/>
  <c r="I28"/>
  <c r="K28"/>
  <c r="M28"/>
  <c r="O28"/>
  <c r="Q28"/>
  <c r="V28"/>
  <c r="I29"/>
  <c r="K29"/>
  <c r="M29"/>
  <c r="O29"/>
  <c r="Q29"/>
  <c r="V29"/>
  <c r="I30"/>
  <c r="K30"/>
  <c r="M30"/>
  <c r="O30"/>
  <c r="Q30"/>
  <c r="V30"/>
  <c r="I31"/>
  <c r="K31"/>
  <c r="M31"/>
  <c r="O31"/>
  <c r="Q31"/>
  <c r="V31"/>
  <c r="I32"/>
  <c r="K32"/>
  <c r="M32"/>
  <c r="O32"/>
  <c r="Q32"/>
  <c r="V32"/>
  <c r="I33"/>
  <c r="K33"/>
  <c r="M33"/>
  <c r="O33"/>
  <c r="Q33"/>
  <c r="V33"/>
  <c r="I34"/>
  <c r="K34"/>
  <c r="M34"/>
  <c r="O34"/>
  <c r="Q34"/>
  <c r="V34"/>
  <c r="I35"/>
  <c r="K35"/>
  <c r="M35"/>
  <c r="O35"/>
  <c r="Q35"/>
  <c r="V35"/>
  <c r="I36"/>
  <c r="K36"/>
  <c r="M36"/>
  <c r="O36"/>
  <c r="Q36"/>
  <c r="V36"/>
  <c r="I37"/>
  <c r="K37"/>
  <c r="M37"/>
  <c r="O37"/>
  <c r="Q37"/>
  <c r="V37"/>
  <c r="I38"/>
  <c r="K38"/>
  <c r="M38"/>
  <c r="O38"/>
  <c r="Q38"/>
  <c r="V38"/>
  <c r="I39"/>
  <c r="K39"/>
  <c r="M39"/>
  <c r="O39"/>
  <c r="Q39"/>
  <c r="V39"/>
  <c r="I40"/>
  <c r="K40"/>
  <c r="M40"/>
  <c r="O40"/>
  <c r="Q40"/>
  <c r="V40"/>
  <c r="V41"/>
  <c r="V42"/>
  <c r="V43"/>
  <c r="V44"/>
  <c r="I48"/>
  <c r="K48"/>
  <c r="M48"/>
  <c r="O48"/>
  <c r="Q48"/>
  <c r="V48"/>
  <c r="G49"/>
  <c r="I50"/>
  <c r="K50"/>
  <c r="M50"/>
  <c r="O50"/>
  <c r="Q50"/>
  <c r="V50"/>
  <c r="I51"/>
  <c r="K51"/>
  <c r="M51"/>
  <c r="O51"/>
  <c r="Q51"/>
  <c r="V51"/>
  <c r="I52"/>
  <c r="K52"/>
  <c r="M52"/>
  <c r="O52"/>
  <c r="Q52"/>
  <c r="V52"/>
  <c r="G53"/>
  <c r="I54"/>
  <c r="K54"/>
  <c r="M54"/>
  <c r="O54"/>
  <c r="Q54"/>
  <c r="V54"/>
  <c r="I52" i="1"/>
  <c r="J51" s="1"/>
  <c r="F42"/>
  <c r="G42"/>
  <c r="H42"/>
  <c r="I42"/>
  <c r="J41" s="1"/>
  <c r="M53" i="12" l="1"/>
  <c r="Q53"/>
  <c r="I53"/>
  <c r="O53"/>
  <c r="I49"/>
  <c r="V53"/>
  <c r="K53"/>
  <c r="O49"/>
  <c r="V49"/>
  <c r="K49"/>
  <c r="Q49"/>
  <c r="M49"/>
  <c r="O8"/>
  <c r="I8"/>
  <c r="Q8"/>
  <c r="V8"/>
  <c r="K8"/>
  <c r="M8"/>
  <c r="J50" i="1"/>
  <c r="J49"/>
  <c r="J40"/>
  <c r="J39"/>
  <c r="J42" s="1"/>
  <c r="I21"/>
  <c r="J28"/>
  <c r="J26"/>
  <c r="G38"/>
  <c r="F38"/>
  <c r="J23"/>
  <c r="J24"/>
  <c r="J25"/>
  <c r="J27"/>
  <c r="E24"/>
  <c r="E26"/>
  <c r="J52" l="1"/>
</calcChain>
</file>

<file path=xl/sharedStrings.xml><?xml version="1.0" encoding="utf-8"?>
<sst xmlns="http://schemas.openxmlformats.org/spreadsheetml/2006/main" count="406" uniqueCount="202">
  <si>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</si>
  <si>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</si>
  <si>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</si>
  <si>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</si>
  <si>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</si>
  <si>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</si>
  <si>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</si>
  <si>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</si>
  <si>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</si>
  <si>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</si>
  <si>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</si>
  <si>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</si>
  <si>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</si>
  <si>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</si>
  <si>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</si>
  <si>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</si>
  <si>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</si>
  <si>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</si>
  <si>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</si>
  <si>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</si>
  <si>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</si>
  <si>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</si>
  <si>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</si>
  <si>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</si>
  <si>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</si>
  <si>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</si>
  <si>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</si>
  <si>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</si>
  <si>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</si>
  <si>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</si>
  <si>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</si>
  <si>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</si>
  <si>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</si>
  <si>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</si>
  <si>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</si>
  <si>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</si>
  <si>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</si>
  <si>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</si>
  <si>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</si>
  <si>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</si>
  <si>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</si>
  <si>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</si>
  <si>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</si>
  <si>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ZTI</t>
  </si>
  <si>
    <t>SO-01</t>
  </si>
  <si>
    <t>Objekt:</t>
  </si>
  <si>
    <t>Rozpočet: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</si>
  <si>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</si>
  <si>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</si>
  <si>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</si>
  <si>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</si>
  <si>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</si>
  <si>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</si>
  <si>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</si>
  <si>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</si>
  <si>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</si>
  <si>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</si>
  <si>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722</t>
  </si>
  <si>
    <t>Vnitřní vodovod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</si>
  <si>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</si>
  <si>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</si>
  <si>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</si>
  <si>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</si>
  <si>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</si>
  <si>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</si>
  <si>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</si>
  <si>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</si>
  <si>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</si>
  <si>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</si>
  <si>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</si>
  <si>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</si>
  <si>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</si>
  <si>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</si>
  <si>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</si>
  <si>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</si>
  <si>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</si>
  <si>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</si>
  <si>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</si>
  <si>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</si>
  <si>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</si>
  <si>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</si>
  <si>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</si>
  <si>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</si>
  <si>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</si>
  <si>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</si>
  <si>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</si>
  <si>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</si>
  <si>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722178711R00</t>
  </si>
  <si>
    <t>m</t>
  </si>
  <si>
    <t>RTS 17/ I</t>
  </si>
  <si>
    <t>POL1_</t>
  </si>
  <si>
    <t>722178712R00</t>
  </si>
  <si>
    <t>722178713R00</t>
  </si>
  <si>
    <t>722178714R00</t>
  </si>
  <si>
    <t>722178715R00</t>
  </si>
  <si>
    <t>722181212RY3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</si>
  <si>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</si>
  <si>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</si>
  <si>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</si>
  <si>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</si>
  <si>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722181214RU1</t>
  </si>
  <si>
    <t>Izolace návleková MIRELON PRO tl. stěny 20 mm, vnitřní průměr 32 mm</t>
  </si>
  <si>
    <t>722181215RV9</t>
  </si>
  <si>
    <t>Izolace návleková  MIRELON PRO tl. stěny 25 mm, vnitřní průměr 40 mm</t>
  </si>
  <si>
    <t>kus</t>
  </si>
  <si>
    <t>722235526R00</t>
  </si>
  <si>
    <t>722237322R00</t>
  </si>
  <si>
    <t>Kohout kulový,2xvnitřní záv. GIACOMINI R250W DN 15</t>
  </si>
  <si>
    <t>722237323R00</t>
  </si>
  <si>
    <t>Kohout kulový,2xvnitřní záv. GIACOMINI R250W DN 20</t>
  </si>
  <si>
    <t>722237324R00</t>
  </si>
  <si>
    <t>Kohout kulový,2xvnitřní záv. GIACOMINI R250W DN 25</t>
  </si>
  <si>
    <t>722237326R00</t>
  </si>
  <si>
    <t>Kohout kulový,2xvnitřní záv. GIACOMINI R250W DN 40</t>
  </si>
  <si>
    <t>722237664R00</t>
  </si>
  <si>
    <t>722237666R00</t>
  </si>
  <si>
    <t>722280106R00</t>
  </si>
  <si>
    <t>Tlaková zkouška vodovodního potrubí DN 32</t>
  </si>
  <si>
    <t>722280108R00</t>
  </si>
  <si>
    <t>Tlaková zkouška vodovodního potrubí DN 50</t>
  </si>
  <si>
    <t>722290229R00</t>
  </si>
  <si>
    <t>Zkouška tlaku potrubí  DN 100</t>
  </si>
  <si>
    <t>734295321R00</t>
  </si>
  <si>
    <t>Kohout kul.vypouštěcí,komplet,GIACOMINI R608 DN 15</t>
  </si>
  <si>
    <t>734421160R00</t>
  </si>
  <si>
    <t>Tlakoměr deformační 0-10 MPa č. 03322, D 100</t>
  </si>
  <si>
    <t xml:space="preserve">m     </t>
  </si>
  <si>
    <t>Vlastní</t>
  </si>
  <si>
    <t>Indiv</t>
  </si>
  <si>
    <t>722280091V</t>
  </si>
  <si>
    <t>Pevný bod</t>
  </si>
  <si>
    <t>722299091V</t>
  </si>
  <si>
    <t>Drobný montážní a těsnící materiál</t>
  </si>
  <si>
    <t>kg</t>
  </si>
  <si>
    <t>722299093V</t>
  </si>
  <si>
    <t>Systém uchycení potrubí (dvoudílné objímky, závěsy , táhla)</t>
  </si>
  <si>
    <t>722299094V</t>
  </si>
  <si>
    <t>Skružené pozinkované plechy pro vedení potrubí</t>
  </si>
  <si>
    <t>722299100V</t>
  </si>
  <si>
    <t>soubor</t>
  </si>
  <si>
    <t>722299105V</t>
  </si>
  <si>
    <t>722299112V</t>
  </si>
  <si>
    <t>734223823V</t>
  </si>
  <si>
    <t>005121 R</t>
  </si>
  <si>
    <t>Zařízení staveniště</t>
  </si>
  <si>
    <t>Soubor</t>
  </si>
  <si>
    <t>POL99_2</t>
  </si>
  <si>
    <t>005122010R</t>
  </si>
  <si>
    <t xml:space="preserve">Provoz objednatele </t>
  </si>
  <si>
    <t>POL99_1</t>
  </si>
  <si>
    <t>005124010R</t>
  </si>
  <si>
    <t>Koordinační činnost</t>
  </si>
  <si>
    <t>Kč</t>
  </si>
  <si>
    <t>POL13_0</t>
  </si>
  <si>
    <t>101</t>
  </si>
  <si>
    <t>Nákladní automobilová doprava</t>
  </si>
  <si>
    <t>END</t>
  </si>
  <si>
    <t>ks</t>
  </si>
  <si>
    <t>40/2017/Ba</t>
  </si>
  <si>
    <t>Město Krnov</t>
  </si>
  <si>
    <t>Hlavní náměstí 96/1</t>
  </si>
  <si>
    <t>79401 Krnov-Pod Bezručovým vrchem</t>
  </si>
  <si>
    <t>00296139</t>
  </si>
  <si>
    <t>CZ00296139</t>
  </si>
  <si>
    <t>Bartek Radim</t>
  </si>
  <si>
    <t>2018/40</t>
  </si>
  <si>
    <t>Potrubí z PP-RCT EVO , D 20 x 2,3 mm, PN 22</t>
  </si>
  <si>
    <t>Potrubí z PP-RCT EVO , D 25 x 2,8 mm, PN 22</t>
  </si>
  <si>
    <t>Potrubí z PP-RCT EVO , D 32 x 3,6 mm, PN 22</t>
  </si>
  <si>
    <t>Potrubí z PP-RCT EVO , D 40 x 4,5 mm, PN 22</t>
  </si>
  <si>
    <t>Potrubí z PP-RCT EVO , D 50 x 5,6 mm, PN 22</t>
  </si>
  <si>
    <t>Izolace návleková MIRELON PRO tl. stěny 9 mm, vnitřní průměr 50 mm</t>
  </si>
  <si>
    <t>631547116R</t>
  </si>
  <si>
    <t>Pouzdro potrubní izolační ROCKWOOL 800  50/30 mm, kamenná vlna s polepem Al fólií vyztuženou, skleněnou mřížkou</t>
  </si>
  <si>
    <t>713411111R00</t>
  </si>
  <si>
    <t>Montáž tepelné izolace potrubí - pouzdry</t>
  </si>
  <si>
    <t>Filtr, vnitřní-vnitřní z. IVAR FIV.08412 DN 40</t>
  </si>
  <si>
    <t>722237326R01</t>
  </si>
  <si>
    <t>Kohout kulový s odvod. ,2xvnitřní záv. GIACOMINI R250W DN 40</t>
  </si>
  <si>
    <t>Klapka zpětná,2xvnitřní závit GIACOMINI N5 DN 20</t>
  </si>
  <si>
    <t>Klapka zpětná,2xvnitřní závit GIACOMINI N5 DN 40</t>
  </si>
  <si>
    <t>Revizní dvířka do podhledu 300/300</t>
  </si>
  <si>
    <t>DMTZ, odpojení a likvidace stáv.ohřívačů vody vč.potrubí, snesení do kontejneru,likvidace, napojení nových, , rozvodů vody na rozvody v bytech, odvoz do šrotu</t>
  </si>
  <si>
    <t>Chráničky PVC</t>
  </si>
  <si>
    <t>722264314V</t>
  </si>
  <si>
    <t>Podružný vodoměr  DN 20x130 mm, Qn 2,5 , včetně konzolí a šroubení  (SV)</t>
  </si>
  <si>
    <t>722231283V</t>
  </si>
  <si>
    <t>Automatický vyvažovací termostatický ventil AB15TJ 35-60st-C DN15,, Hydronic Systems</t>
  </si>
  <si>
    <t>722264215R00</t>
  </si>
  <si>
    <t>Vodoměr bytový TV Actaris TU4 DN 15x80 mm, Qn 1,5</t>
  </si>
  <si>
    <t>722290234R00</t>
  </si>
  <si>
    <t>Proplach a dezinfekce vodovod.potrubí DN 80</t>
  </si>
  <si>
    <t>Stavební výpomoc  průrazy, vybourání zdiva pro revizní dvířka 300x300, zapravení chrániček, drážky pro potrubí, zapravení, malba poškozených,, míst odvoz a likvidace suti</t>
  </si>
  <si>
    <t>Rozpojení stáv. rozvodu vody za fakturačním vodoměrem, vložení nových armatur</t>
  </si>
  <si>
    <t>722264315V</t>
  </si>
  <si>
    <t>Vypuštění vody ze zásobníků, odpojení vnitřních bytových rozvodů, vpuštění vody</t>
  </si>
  <si>
    <t>722264316V</t>
  </si>
  <si>
    <t>RTS 18/ I</t>
  </si>
  <si>
    <t>734223817V</t>
  </si>
  <si>
    <t>Demontáž a zpětná montáž klozetů</t>
  </si>
  <si>
    <t xml:space="preserve"> Hlubčická 44 - Zateplení fasády</t>
  </si>
  <si>
    <t>Položkový soupis prací a dodávek</t>
  </si>
</sst>
</file>

<file path=xl/styles.xml><?xml version="1.0" encoding="utf-8"?>
<styleSheet xmlns="http://schemas.openxmlformats.org/spreadsheetml/2006/main">
  <numFmts count="1">
    <numFmt numFmtId="164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5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0" fontId="15" fillId="0" borderId="42" xfId="0" applyFont="1" applyBorder="1" applyAlignment="1">
      <alignment vertical="top"/>
    </xf>
    <xf numFmtId="49" fontId="15" fillId="0" borderId="43" xfId="0" applyNumberFormat="1" applyFont="1" applyBorder="1" applyAlignment="1">
      <alignment vertical="top"/>
    </xf>
    <xf numFmtId="0" fontId="15" fillId="0" borderId="43" xfId="0" applyFont="1" applyBorder="1" applyAlignment="1">
      <alignment horizontal="center" vertical="top" shrinkToFit="1"/>
    </xf>
    <xf numFmtId="164" fontId="15" fillId="0" borderId="43" xfId="0" applyNumberFormat="1" applyFont="1" applyBorder="1" applyAlignment="1">
      <alignment vertical="top" shrinkToFit="1"/>
    </xf>
    <xf numFmtId="4" fontId="15" fillId="0" borderId="43" xfId="0" applyNumberFormat="1" applyFont="1" applyBorder="1" applyAlignment="1">
      <alignment vertical="top" shrinkToFit="1"/>
    </xf>
    <xf numFmtId="4" fontId="15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3" xfId="0" applyNumberFormat="1" applyFont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12" xfId="0" applyNumberFormat="1" applyBorder="1" applyAlignment="1">
      <alignment vertical="center"/>
    </xf>
    <xf numFmtId="0" fontId="15" fillId="0" borderId="0" xfId="0" applyFont="1" applyBorder="1"/>
    <xf numFmtId="49" fontId="15" fillId="0" borderId="0" xfId="0" applyNumberFormat="1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top" shrinkToFit="1"/>
    </xf>
    <xf numFmtId="164" fontId="15" fillId="0" borderId="0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39</v>
      </c>
    </row>
    <row r="2" spans="1:7" ht="57.75" customHeight="1">
      <c r="A2" s="184" t="s">
        <v>40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opLeftCell="B1" zoomScaleSheetLayoutView="75" workbookViewId="0">
      <selection activeCell="N5" sqref="N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37</v>
      </c>
      <c r="B1" s="185" t="s">
        <v>201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>
      <c r="A2" s="3"/>
      <c r="B2" s="79" t="s">
        <v>23</v>
      </c>
      <c r="C2" s="80"/>
      <c r="D2" s="81" t="s">
        <v>158</v>
      </c>
      <c r="E2" s="194" t="s">
        <v>200</v>
      </c>
      <c r="F2" s="195"/>
      <c r="G2" s="195"/>
      <c r="H2" s="195"/>
      <c r="I2" s="195"/>
      <c r="J2" s="196"/>
      <c r="O2" s="2"/>
    </row>
    <row r="3" spans="1:15" ht="27" customHeight="1">
      <c r="A3" s="3"/>
      <c r="B3" s="82" t="s">
        <v>45</v>
      </c>
      <c r="C3" s="80"/>
      <c r="D3" s="83" t="s">
        <v>44</v>
      </c>
      <c r="E3" s="197" t="s">
        <v>43</v>
      </c>
      <c r="F3" s="198"/>
      <c r="G3" s="198"/>
      <c r="H3" s="198"/>
      <c r="I3" s="198"/>
      <c r="J3" s="199"/>
    </row>
    <row r="4" spans="1:15" ht="23.25" customHeight="1">
      <c r="A4" s="76">
        <v>372</v>
      </c>
      <c r="B4" s="84" t="s">
        <v>46</v>
      </c>
      <c r="C4" s="85"/>
      <c r="D4" s="86" t="s">
        <v>42</v>
      </c>
      <c r="E4" s="208" t="s">
        <v>43</v>
      </c>
      <c r="F4" s="209"/>
      <c r="G4" s="209"/>
      <c r="H4" s="209"/>
      <c r="I4" s="209"/>
      <c r="J4" s="210"/>
    </row>
    <row r="5" spans="1:15" ht="24" customHeight="1">
      <c r="A5" s="3"/>
      <c r="B5" s="44" t="s">
        <v>22</v>
      </c>
      <c r="C5" s="4"/>
      <c r="D5" s="87" t="s">
        <v>159</v>
      </c>
      <c r="E5" s="25"/>
      <c r="F5" s="25"/>
      <c r="G5" s="25"/>
      <c r="H5" s="27" t="s">
        <v>41</v>
      </c>
      <c r="I5" s="87" t="s">
        <v>162</v>
      </c>
      <c r="J5" s="10"/>
    </row>
    <row r="6" spans="1:15" ht="15.75" customHeight="1">
      <c r="A6" s="3"/>
      <c r="B6" s="39"/>
      <c r="C6" s="25"/>
      <c r="D6" s="87" t="s">
        <v>160</v>
      </c>
      <c r="E6" s="25"/>
      <c r="F6" s="25"/>
      <c r="G6" s="25"/>
      <c r="H6" s="27" t="s">
        <v>35</v>
      </c>
      <c r="I6" s="87" t="s">
        <v>163</v>
      </c>
      <c r="J6" s="10"/>
    </row>
    <row r="7" spans="1:15" ht="15.75" customHeight="1">
      <c r="A7" s="3"/>
      <c r="B7" s="40"/>
      <c r="C7" s="88"/>
      <c r="D7" s="77" t="s">
        <v>161</v>
      </c>
      <c r="E7" s="33"/>
      <c r="F7" s="33"/>
      <c r="G7" s="33"/>
      <c r="H7" s="34"/>
      <c r="I7" s="33"/>
      <c r="J7" s="48"/>
    </row>
    <row r="8" spans="1:15" ht="24" hidden="1" customHeight="1">
      <c r="A8" s="3"/>
      <c r="B8" s="44" t="s">
        <v>20</v>
      </c>
      <c r="C8" s="4"/>
      <c r="D8" s="78" t="s">
        <v>47</v>
      </c>
      <c r="E8" s="4"/>
      <c r="F8" s="4"/>
      <c r="G8" s="43"/>
      <c r="H8" s="27" t="s">
        <v>41</v>
      </c>
      <c r="I8" s="87" t="s">
        <v>51</v>
      </c>
      <c r="J8" s="10"/>
    </row>
    <row r="9" spans="1:15" ht="15.75" hidden="1" customHeight="1">
      <c r="A9" s="3"/>
      <c r="B9" s="3"/>
      <c r="C9" s="4"/>
      <c r="D9" s="78" t="s">
        <v>48</v>
      </c>
      <c r="E9" s="4"/>
      <c r="F9" s="4"/>
      <c r="G9" s="43"/>
      <c r="H9" s="27" t="s">
        <v>35</v>
      </c>
      <c r="I9" s="32"/>
      <c r="J9" s="10"/>
    </row>
    <row r="10" spans="1:15" ht="15.75" hidden="1" customHeight="1">
      <c r="A10" s="3"/>
      <c r="B10" s="49"/>
      <c r="C10" s="88" t="s">
        <v>50</v>
      </c>
      <c r="D10" s="89" t="s">
        <v>49</v>
      </c>
      <c r="E10" s="52"/>
      <c r="F10" s="52"/>
      <c r="G10" s="50"/>
      <c r="H10" s="50"/>
      <c r="I10" s="51"/>
      <c r="J10" s="48"/>
    </row>
    <row r="11" spans="1:15" ht="24" customHeight="1">
      <c r="A11" s="3"/>
      <c r="B11" s="44" t="s">
        <v>19</v>
      </c>
      <c r="C11" s="4"/>
      <c r="D11" s="201"/>
      <c r="E11" s="201"/>
      <c r="F11" s="201"/>
      <c r="G11" s="201"/>
      <c r="H11" s="27" t="s">
        <v>41</v>
      </c>
      <c r="I11" s="32"/>
      <c r="J11" s="10"/>
    </row>
    <row r="12" spans="1:15" ht="15.75" customHeight="1">
      <c r="A12" s="3"/>
      <c r="B12" s="39"/>
      <c r="C12" s="25"/>
      <c r="D12" s="206"/>
      <c r="E12" s="206"/>
      <c r="F12" s="206"/>
      <c r="G12" s="206"/>
      <c r="H12" s="27" t="s">
        <v>35</v>
      </c>
      <c r="I12" s="32"/>
      <c r="J12" s="10"/>
    </row>
    <row r="13" spans="1:15" ht="15.75" customHeight="1">
      <c r="A13" s="3"/>
      <c r="B13" s="40"/>
      <c r="C13" s="26"/>
      <c r="D13" s="207"/>
      <c r="E13" s="207"/>
      <c r="F13" s="207"/>
      <c r="G13" s="207"/>
      <c r="H13" s="28"/>
      <c r="I13" s="33"/>
      <c r="J13" s="48"/>
    </row>
    <row r="14" spans="1:15" ht="24" customHeight="1">
      <c r="A14" s="3"/>
      <c r="B14" s="63" t="s">
        <v>21</v>
      </c>
      <c r="C14" s="64"/>
      <c r="D14" s="65" t="s">
        <v>164</v>
      </c>
      <c r="E14" s="66"/>
      <c r="F14" s="66"/>
      <c r="G14" s="66"/>
      <c r="H14" s="67"/>
      <c r="I14" s="66"/>
      <c r="J14" s="68"/>
    </row>
    <row r="15" spans="1:15" ht="32.25" customHeight="1">
      <c r="A15" s="3"/>
      <c r="B15" s="49" t="s">
        <v>33</v>
      </c>
      <c r="C15" s="69"/>
      <c r="D15" s="50"/>
      <c r="E15" s="200"/>
      <c r="F15" s="200"/>
      <c r="G15" s="202"/>
      <c r="H15" s="202"/>
      <c r="I15" s="202" t="s">
        <v>30</v>
      </c>
      <c r="J15" s="203"/>
    </row>
    <row r="16" spans="1:15" ht="23.25" customHeight="1">
      <c r="A16" s="141" t="s">
        <v>25</v>
      </c>
      <c r="B16" s="54" t="s">
        <v>25</v>
      </c>
      <c r="C16" s="55"/>
      <c r="D16" s="56"/>
      <c r="E16" s="191"/>
      <c r="F16" s="192"/>
      <c r="G16" s="191"/>
      <c r="H16" s="192"/>
      <c r="I16" s="191">
        <v>0</v>
      </c>
      <c r="J16" s="193"/>
    </row>
    <row r="17" spans="1:10" ht="23.25" customHeight="1">
      <c r="A17" s="141" t="s">
        <v>26</v>
      </c>
      <c r="B17" s="54" t="s">
        <v>26</v>
      </c>
      <c r="C17" s="55"/>
      <c r="D17" s="56"/>
      <c r="E17" s="191"/>
      <c r="F17" s="192"/>
      <c r="G17" s="191"/>
      <c r="H17" s="192"/>
      <c r="I17" s="191">
        <v>0</v>
      </c>
      <c r="J17" s="193"/>
    </row>
    <row r="18" spans="1:10" ht="23.25" customHeight="1">
      <c r="A18" s="141" t="s">
        <v>27</v>
      </c>
      <c r="B18" s="54" t="s">
        <v>27</v>
      </c>
      <c r="C18" s="55"/>
      <c r="D18" s="56"/>
      <c r="E18" s="191"/>
      <c r="F18" s="192"/>
      <c r="G18" s="191"/>
      <c r="H18" s="192"/>
      <c r="I18" s="191">
        <v>0</v>
      </c>
      <c r="J18" s="193"/>
    </row>
    <row r="19" spans="1:10" ht="23.25" customHeight="1">
      <c r="A19" s="141" t="s">
        <v>59</v>
      </c>
      <c r="B19" s="54" t="s">
        <v>28</v>
      </c>
      <c r="C19" s="55"/>
      <c r="D19" s="56"/>
      <c r="E19" s="191"/>
      <c r="F19" s="192"/>
      <c r="G19" s="191"/>
      <c r="H19" s="192"/>
      <c r="I19" s="191">
        <v>0</v>
      </c>
      <c r="J19" s="193"/>
    </row>
    <row r="20" spans="1:10" ht="23.25" customHeight="1">
      <c r="A20" s="141" t="s">
        <v>60</v>
      </c>
      <c r="B20" s="54" t="s">
        <v>29</v>
      </c>
      <c r="C20" s="55"/>
      <c r="D20" s="56"/>
      <c r="E20" s="191"/>
      <c r="F20" s="192"/>
      <c r="G20" s="191"/>
      <c r="H20" s="192"/>
      <c r="I20" s="191">
        <v>0</v>
      </c>
      <c r="J20" s="193"/>
    </row>
    <row r="21" spans="1:10" ht="23.25" customHeight="1">
      <c r="A21" s="3"/>
      <c r="B21" s="71" t="s">
        <v>30</v>
      </c>
      <c r="C21" s="72"/>
      <c r="D21" s="73"/>
      <c r="E21" s="204"/>
      <c r="F21" s="205"/>
      <c r="G21" s="204"/>
      <c r="H21" s="205"/>
      <c r="I21" s="204">
        <f>SUM(I16:J20)</f>
        <v>0</v>
      </c>
      <c r="J21" s="216"/>
    </row>
    <row r="22" spans="1:10" ht="33" customHeight="1">
      <c r="A22" s="3"/>
      <c r="B22" s="62" t="s">
        <v>34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3"/>
      <c r="B23" s="54" t="s">
        <v>12</v>
      </c>
      <c r="C23" s="55"/>
      <c r="D23" s="56"/>
      <c r="E23" s="57">
        <v>15</v>
      </c>
      <c r="F23" s="58" t="s">
        <v>0</v>
      </c>
      <c r="G23" s="214">
        <v>0</v>
      </c>
      <c r="H23" s="215"/>
      <c r="I23" s="215"/>
      <c r="J23" s="59" t="str">
        <f t="shared" ref="J23:J28" si="0">Mena</f>
        <v>CZK</v>
      </c>
    </row>
    <row r="24" spans="1:10" ht="23.25" customHeight="1">
      <c r="A24" s="3"/>
      <c r="B24" s="54" t="s">
        <v>13</v>
      </c>
      <c r="C24" s="55"/>
      <c r="D24" s="56"/>
      <c r="E24" s="57">
        <f>SazbaDPH1</f>
        <v>15</v>
      </c>
      <c r="F24" s="58" t="s">
        <v>0</v>
      </c>
      <c r="G24" s="212">
        <f>CenaCelkem-ZakladDPHSni</f>
        <v>0</v>
      </c>
      <c r="H24" s="213"/>
      <c r="I24" s="213"/>
      <c r="J24" s="59" t="str">
        <f t="shared" si="0"/>
        <v>CZK</v>
      </c>
    </row>
    <row r="25" spans="1:10" ht="23.25" customHeight="1">
      <c r="A25" s="3"/>
      <c r="B25" s="54" t="s">
        <v>14</v>
      </c>
      <c r="C25" s="55"/>
      <c r="D25" s="56"/>
      <c r="E25" s="57">
        <v>21</v>
      </c>
      <c r="F25" s="58" t="s">
        <v>0</v>
      </c>
      <c r="G25" s="214">
        <v>0</v>
      </c>
      <c r="H25" s="215"/>
      <c r="I25" s="215"/>
      <c r="J25" s="59" t="str">
        <f t="shared" si="0"/>
        <v>CZK</v>
      </c>
    </row>
    <row r="26" spans="1:10" ht="23.25" customHeight="1">
      <c r="A26" s="3"/>
      <c r="B26" s="46" t="s">
        <v>15</v>
      </c>
      <c r="C26" s="21"/>
      <c r="D26" s="17"/>
      <c r="E26" s="41">
        <f>SazbaDPH2</f>
        <v>21</v>
      </c>
      <c r="F26" s="42" t="s">
        <v>0</v>
      </c>
      <c r="G26" s="188">
        <v>0</v>
      </c>
      <c r="H26" s="189"/>
      <c r="I26" s="189"/>
      <c r="J26" s="53" t="str">
        <f t="shared" si="0"/>
        <v>CZK</v>
      </c>
    </row>
    <row r="27" spans="1:10" ht="23.25" customHeight="1" thickBot="1">
      <c r="A27" s="3"/>
      <c r="B27" s="45" t="s">
        <v>4</v>
      </c>
      <c r="C27" s="19"/>
      <c r="D27" s="22"/>
      <c r="E27" s="19"/>
      <c r="F27" s="20"/>
      <c r="G27" s="190">
        <v>-0.34</v>
      </c>
      <c r="H27" s="190"/>
      <c r="I27" s="190"/>
      <c r="J27" s="60" t="str">
        <f t="shared" si="0"/>
        <v>CZK</v>
      </c>
    </row>
    <row r="28" spans="1:10" ht="27.75" hidden="1" customHeight="1" thickBot="1">
      <c r="A28" s="3"/>
      <c r="B28" s="118" t="s">
        <v>24</v>
      </c>
      <c r="C28" s="119"/>
      <c r="D28" s="119"/>
      <c r="E28" s="120"/>
      <c r="F28" s="121"/>
      <c r="G28" s="217">
        <v>1040812.34</v>
      </c>
      <c r="H28" s="218"/>
      <c r="I28" s="218"/>
      <c r="J28" s="122" t="str">
        <f t="shared" si="0"/>
        <v>CZK</v>
      </c>
    </row>
    <row r="29" spans="1:10" ht="27.75" customHeight="1" thickBot="1">
      <c r="A29" s="3"/>
      <c r="B29" s="118" t="s">
        <v>36</v>
      </c>
      <c r="C29" s="123"/>
      <c r="D29" s="123"/>
      <c r="E29" s="123"/>
      <c r="F29" s="123"/>
      <c r="G29" s="217">
        <f>ZakladDPHSni*1.15</f>
        <v>0</v>
      </c>
      <c r="H29" s="217"/>
      <c r="I29" s="21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6"/>
    </row>
    <row r="35" spans="1:10" ht="12.75" customHeight="1">
      <c r="A35" s="3"/>
      <c r="B35" s="3"/>
      <c r="C35" s="4"/>
      <c r="D35" s="211" t="s">
        <v>2</v>
      </c>
      <c r="E35" s="211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38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1"/>
      <c r="D39" s="222"/>
      <c r="E39" s="222"/>
      <c r="F39" s="105">
        <v>0</v>
      </c>
      <c r="G39" s="106">
        <v>1040812.34</v>
      </c>
      <c r="H39" s="107">
        <v>218570.59</v>
      </c>
      <c r="I39" s="107">
        <v>1259382.93</v>
      </c>
      <c r="J39" s="108">
        <f>IF(CenaCelkemVypocet=0,"",I39/CenaCelkemVypocet*100)</f>
        <v>100</v>
      </c>
    </row>
    <row r="40" spans="1:10" ht="25.5" hidden="1" customHeight="1">
      <c r="A40" s="94">
        <v>2</v>
      </c>
      <c r="B40" s="109" t="s">
        <v>44</v>
      </c>
      <c r="C40" s="223" t="s">
        <v>43</v>
      </c>
      <c r="D40" s="224"/>
      <c r="E40" s="224"/>
      <c r="F40" s="110">
        <v>0</v>
      </c>
      <c r="G40" s="111">
        <v>1040812.34</v>
      </c>
      <c r="H40" s="111">
        <v>218570.59</v>
      </c>
      <c r="I40" s="111">
        <v>1259382.93</v>
      </c>
      <c r="J40" s="112">
        <f>IF(CenaCelkemVypocet=0,"",I40/CenaCelkemVypocet*100)</f>
        <v>100</v>
      </c>
    </row>
    <row r="41" spans="1:10" ht="25.5" hidden="1" customHeight="1">
      <c r="A41" s="94">
        <v>3</v>
      </c>
      <c r="B41" s="113" t="s">
        <v>42</v>
      </c>
      <c r="C41" s="221" t="s">
        <v>43</v>
      </c>
      <c r="D41" s="222"/>
      <c r="E41" s="222"/>
      <c r="F41" s="114">
        <v>0</v>
      </c>
      <c r="G41" s="107">
        <v>1040812.34</v>
      </c>
      <c r="H41" s="107">
        <v>218570.59</v>
      </c>
      <c r="I41" s="107">
        <v>1259382.93</v>
      </c>
      <c r="J41" s="108">
        <f>IF(CenaCelkemVypocet=0,"",I41/CenaCelkemVypocet*100)</f>
        <v>100</v>
      </c>
    </row>
    <row r="42" spans="1:10" ht="25.5" hidden="1" customHeight="1">
      <c r="A42" s="94"/>
      <c r="B42" s="225" t="s">
        <v>53</v>
      </c>
      <c r="C42" s="226"/>
      <c r="D42" s="226"/>
      <c r="E42" s="227"/>
      <c r="F42" s="115">
        <f>SUMIF(A39:A41,"=1",F39:F41)</f>
        <v>0</v>
      </c>
      <c r="G42" s="116">
        <f>SUMIF(A39:A41,"=1",G39:G41)</f>
        <v>1040812.34</v>
      </c>
      <c r="H42" s="116">
        <f>SUMIF(A39:A41,"=1",H39:H41)</f>
        <v>218570.59</v>
      </c>
      <c r="I42" s="116">
        <f>SUMIF(A39:A41,"=1",I39:I41)</f>
        <v>1259382.93</v>
      </c>
      <c r="J42" s="117">
        <f>SUMIF(A39:A41,"=1",J39:J41)</f>
        <v>100</v>
      </c>
    </row>
    <row r="46" spans="1:10" ht="15.75">
      <c r="B46" s="125" t="s">
        <v>55</v>
      </c>
    </row>
    <row r="48" spans="1:10" ht="25.5" customHeight="1">
      <c r="A48" s="126"/>
      <c r="B48" s="129" t="s">
        <v>17</v>
      </c>
      <c r="C48" s="129" t="s">
        <v>5</v>
      </c>
      <c r="D48" s="130"/>
      <c r="E48" s="130"/>
      <c r="F48" s="131" t="s">
        <v>56</v>
      </c>
      <c r="G48" s="131"/>
      <c r="H48" s="131"/>
      <c r="I48" s="131" t="s">
        <v>30</v>
      </c>
      <c r="J48" s="131" t="s">
        <v>0</v>
      </c>
    </row>
    <row r="49" spans="1:10" ht="25.5" customHeight="1">
      <c r="A49" s="127"/>
      <c r="B49" s="132" t="s">
        <v>57</v>
      </c>
      <c r="C49" s="219" t="s">
        <v>58</v>
      </c>
      <c r="D49" s="220"/>
      <c r="E49" s="220"/>
      <c r="F49" s="139" t="s">
        <v>26</v>
      </c>
      <c r="G49" s="133"/>
      <c r="H49" s="133"/>
      <c r="I49" s="133">
        <v>0</v>
      </c>
      <c r="J49" s="137" t="str">
        <f>IF(I52=0,"",I49/I52*100)</f>
        <v/>
      </c>
    </row>
    <row r="50" spans="1:10" ht="25.5" customHeight="1">
      <c r="A50" s="127"/>
      <c r="B50" s="132" t="s">
        <v>59</v>
      </c>
      <c r="C50" s="219" t="s">
        <v>28</v>
      </c>
      <c r="D50" s="220"/>
      <c r="E50" s="220"/>
      <c r="F50" s="139" t="s">
        <v>59</v>
      </c>
      <c r="G50" s="133"/>
      <c r="H50" s="133"/>
      <c r="I50" s="133">
        <v>0</v>
      </c>
      <c r="J50" s="137" t="str">
        <f>IF(I52=0,"",I50/I52*100)</f>
        <v/>
      </c>
    </row>
    <row r="51" spans="1:10" ht="25.5" customHeight="1">
      <c r="A51" s="127"/>
      <c r="B51" s="132" t="s">
        <v>60</v>
      </c>
      <c r="C51" s="219" t="s">
        <v>29</v>
      </c>
      <c r="D51" s="220"/>
      <c r="E51" s="220"/>
      <c r="F51" s="139" t="s">
        <v>60</v>
      </c>
      <c r="G51" s="133"/>
      <c r="H51" s="133"/>
      <c r="I51" s="133">
        <v>0</v>
      </c>
      <c r="J51" s="137" t="str">
        <f>IF(I52=0,"",I51/I52*100)</f>
        <v/>
      </c>
    </row>
    <row r="52" spans="1:10" ht="25.5" customHeight="1">
      <c r="A52" s="128"/>
      <c r="B52" s="134" t="s">
        <v>1</v>
      </c>
      <c r="C52" s="134"/>
      <c r="D52" s="135"/>
      <c r="E52" s="135"/>
      <c r="F52" s="140"/>
      <c r="G52" s="136"/>
      <c r="H52" s="136"/>
      <c r="I52" s="136">
        <f>SUM(I49:I51)</f>
        <v>0</v>
      </c>
      <c r="J52" s="138">
        <f>SUM(J49:J51)</f>
        <v>0</v>
      </c>
    </row>
    <row r="53" spans="1:10">
      <c r="F53" s="91"/>
      <c r="G53" s="92"/>
      <c r="H53" s="91"/>
      <c r="I53" s="92"/>
      <c r="J53" s="93"/>
    </row>
    <row r="54" spans="1:10">
      <c r="F54" s="91"/>
      <c r="G54" s="92"/>
      <c r="H54" s="91"/>
      <c r="I54" s="92"/>
      <c r="J54" s="93"/>
    </row>
    <row r="55" spans="1:10">
      <c r="F55" s="91"/>
      <c r="G55" s="92"/>
      <c r="H55" s="91"/>
      <c r="I55" s="92"/>
      <c r="J55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75" t="s">
        <v>7</v>
      </c>
      <c r="B2" s="74"/>
      <c r="C2" s="230"/>
      <c r="D2" s="230"/>
      <c r="E2" s="230"/>
      <c r="F2" s="230"/>
      <c r="G2" s="231"/>
    </row>
    <row r="3" spans="1:7" ht="24.95" customHeight="1">
      <c r="A3" s="75" t="s">
        <v>8</v>
      </c>
      <c r="B3" s="74"/>
      <c r="C3" s="230"/>
      <c r="D3" s="230"/>
      <c r="E3" s="230"/>
      <c r="F3" s="230"/>
      <c r="G3" s="231"/>
    </row>
    <row r="4" spans="1:7" ht="24.95" customHeight="1">
      <c r="A4" s="75" t="s">
        <v>9</v>
      </c>
      <c r="B4" s="74"/>
      <c r="C4" s="230"/>
      <c r="D4" s="230"/>
      <c r="E4" s="230"/>
      <c r="F4" s="230"/>
      <c r="G4" s="23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83"/>
  <sheetViews>
    <sheetView tabSelected="1" topLeftCell="A32" workbookViewId="0">
      <selection activeCell="Z9" sqref="Z9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6" max="26" width="40.42578125" customWidth="1"/>
    <col min="29" max="29" width="0" hidden="1" customWidth="1"/>
    <col min="31" max="41" width="0" hidden="1" customWidth="1"/>
  </cols>
  <sheetData>
    <row r="1" spans="1:60" ht="15.75" customHeight="1">
      <c r="A1" s="232" t="s">
        <v>201</v>
      </c>
      <c r="B1" s="232"/>
      <c r="C1" s="232"/>
      <c r="D1" s="232"/>
      <c r="E1" s="232"/>
      <c r="F1" s="232"/>
      <c r="G1" s="232"/>
      <c r="AG1" t="s">
        <v>61</v>
      </c>
    </row>
    <row r="2" spans="1:60" ht="24.95" customHeight="1">
      <c r="A2" s="143" t="s">
        <v>7</v>
      </c>
      <c r="B2" s="179" t="s">
        <v>165</v>
      </c>
      <c r="C2" s="233" t="s">
        <v>200</v>
      </c>
      <c r="D2" s="234"/>
      <c r="E2" s="234"/>
      <c r="F2" s="234"/>
      <c r="G2" s="235"/>
      <c r="AG2" t="s">
        <v>62</v>
      </c>
    </row>
    <row r="3" spans="1:60" ht="24.95" customHeight="1">
      <c r="A3" s="143" t="s">
        <v>8</v>
      </c>
      <c r="B3" s="74" t="s">
        <v>44</v>
      </c>
      <c r="C3" s="233" t="s">
        <v>43</v>
      </c>
      <c r="D3" s="234"/>
      <c r="E3" s="234"/>
      <c r="F3" s="234"/>
      <c r="G3" s="235"/>
      <c r="AC3" s="90" t="s">
        <v>62</v>
      </c>
      <c r="AG3" t="s">
        <v>63</v>
      </c>
    </row>
    <row r="4" spans="1:60" ht="24.95" customHeight="1">
      <c r="A4" s="144" t="s">
        <v>9</v>
      </c>
      <c r="B4" s="145" t="s">
        <v>42</v>
      </c>
      <c r="C4" s="236" t="s">
        <v>43</v>
      </c>
      <c r="D4" s="237"/>
      <c r="E4" s="237"/>
      <c r="F4" s="237"/>
      <c r="G4" s="238"/>
      <c r="AG4" t="s">
        <v>64</v>
      </c>
    </row>
    <row r="5" spans="1:60">
      <c r="D5" s="142"/>
    </row>
    <row r="6" spans="1:60" ht="38.25">
      <c r="A6" s="147" t="s">
        <v>65</v>
      </c>
      <c r="B6" s="149" t="s">
        <v>66</v>
      </c>
      <c r="C6" s="149" t="s">
        <v>67</v>
      </c>
      <c r="D6" s="148" t="s">
        <v>68</v>
      </c>
      <c r="E6" s="147" t="s">
        <v>69</v>
      </c>
      <c r="F6" s="146" t="s">
        <v>70</v>
      </c>
      <c r="G6" s="147" t="s">
        <v>30</v>
      </c>
      <c r="H6" s="150" t="s">
        <v>31</v>
      </c>
      <c r="I6" s="150" t="s">
        <v>71</v>
      </c>
      <c r="J6" s="150" t="s">
        <v>32</v>
      </c>
      <c r="K6" s="150" t="s">
        <v>72</v>
      </c>
      <c r="L6" s="150" t="s">
        <v>73</v>
      </c>
      <c r="M6" s="150" t="s">
        <v>74</v>
      </c>
      <c r="N6" s="150" t="s">
        <v>75</v>
      </c>
      <c r="O6" s="150" t="s">
        <v>76</v>
      </c>
      <c r="P6" s="150" t="s">
        <v>77</v>
      </c>
      <c r="Q6" s="150" t="s">
        <v>78</v>
      </c>
      <c r="R6" s="150" t="s">
        <v>79</v>
      </c>
      <c r="S6" s="150" t="s">
        <v>80</v>
      </c>
      <c r="T6" s="150" t="s">
        <v>81</v>
      </c>
      <c r="U6" s="150" t="s">
        <v>82</v>
      </c>
      <c r="V6" s="150" t="s">
        <v>83</v>
      </c>
      <c r="W6" s="150" t="s">
        <v>84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56" t="s">
        <v>85</v>
      </c>
      <c r="B8" s="157" t="s">
        <v>57</v>
      </c>
      <c r="C8" s="174" t="s">
        <v>58</v>
      </c>
      <c r="D8" s="158"/>
      <c r="E8" s="159"/>
      <c r="F8" s="160"/>
      <c r="G8" s="160">
        <f>SUMIF(AG9:AG48,"&lt;&gt;NOR",G9:G48)</f>
        <v>0</v>
      </c>
      <c r="H8" s="160"/>
      <c r="I8" s="160">
        <f>SUM(I9:I48)</f>
        <v>224675.08999999997</v>
      </c>
      <c r="J8" s="160"/>
      <c r="K8" s="160">
        <f>SUM(K9:K48)</f>
        <v>124437.41</v>
      </c>
      <c r="L8" s="160"/>
      <c r="M8" s="160">
        <f>SUM(M9:M48)</f>
        <v>0</v>
      </c>
      <c r="N8" s="160"/>
      <c r="O8" s="160">
        <f>SUM(O9:O48)</f>
        <v>47.34</v>
      </c>
      <c r="P8" s="160"/>
      <c r="Q8" s="160">
        <f>SUM(Q9:Q48)</f>
        <v>47</v>
      </c>
      <c r="R8" s="160"/>
      <c r="S8" s="160"/>
      <c r="T8" s="161"/>
      <c r="U8" s="155"/>
      <c r="V8" s="155">
        <f>SUM(V9:V48)</f>
        <v>268.31000000000006</v>
      </c>
      <c r="W8" s="155"/>
      <c r="Y8" s="4"/>
      <c r="Z8" s="4"/>
      <c r="AA8" s="4"/>
      <c r="AB8" s="4"/>
      <c r="AG8" t="s">
        <v>86</v>
      </c>
    </row>
    <row r="9" spans="1:60" outlineLevel="1">
      <c r="A9" s="168">
        <v>1</v>
      </c>
      <c r="B9" s="169" t="s">
        <v>87</v>
      </c>
      <c r="C9" s="175" t="s">
        <v>166</v>
      </c>
      <c r="D9" s="170" t="s">
        <v>88</v>
      </c>
      <c r="E9" s="171">
        <v>65</v>
      </c>
      <c r="F9" s="172">
        <v>0</v>
      </c>
      <c r="G9" s="172">
        <f>E9*F9</f>
        <v>0</v>
      </c>
      <c r="H9" s="172">
        <v>78.09</v>
      </c>
      <c r="I9" s="172">
        <f t="shared" ref="I9:I28" si="0">ROUND(E9*H9,2)</f>
        <v>5075.8500000000004</v>
      </c>
      <c r="J9" s="172">
        <v>114.41</v>
      </c>
      <c r="K9" s="172">
        <f t="shared" ref="K9:K28" si="1">ROUND(E9*J9,2)</f>
        <v>7436.65</v>
      </c>
      <c r="L9" s="172">
        <v>21</v>
      </c>
      <c r="M9" s="172">
        <f t="shared" ref="M9:M28" si="2">G9*(1+L9/100)</f>
        <v>0</v>
      </c>
      <c r="N9" s="172">
        <v>4.2999999999999999E-4</v>
      </c>
      <c r="O9" s="172">
        <f t="shared" ref="O9:O28" si="3">ROUND(E9*N9,2)</f>
        <v>0.03</v>
      </c>
      <c r="P9" s="172">
        <v>0</v>
      </c>
      <c r="Q9" s="172">
        <f t="shared" ref="Q9:Q28" si="4">ROUND(E9*P9,2)</f>
        <v>0</v>
      </c>
      <c r="R9" s="172"/>
      <c r="S9" s="172" t="s">
        <v>197</v>
      </c>
      <c r="T9" s="173" t="s">
        <v>197</v>
      </c>
      <c r="U9" s="154">
        <v>0.27889999999999998</v>
      </c>
      <c r="V9" s="154">
        <f t="shared" ref="V9:V28" si="5">ROUND(E9*U9,2)</f>
        <v>18.13</v>
      </c>
      <c r="W9" s="154"/>
      <c r="X9" s="151"/>
      <c r="Y9" s="180"/>
      <c r="Z9" s="181"/>
      <c r="AA9" s="182"/>
      <c r="AB9" s="183"/>
      <c r="AC9" s="151"/>
      <c r="AD9" s="151"/>
      <c r="AE9" s="151"/>
      <c r="AF9" s="151"/>
      <c r="AG9" s="151" t="s">
        <v>90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68">
        <v>2</v>
      </c>
      <c r="B10" s="169" t="s">
        <v>91</v>
      </c>
      <c r="C10" s="175" t="s">
        <v>167</v>
      </c>
      <c r="D10" s="170" t="s">
        <v>88</v>
      </c>
      <c r="E10" s="171">
        <v>110</v>
      </c>
      <c r="F10" s="172">
        <v>0</v>
      </c>
      <c r="G10" s="172">
        <f t="shared" ref="G10:G13" si="6">E10*F10</f>
        <v>0</v>
      </c>
      <c r="H10" s="172">
        <v>107.98</v>
      </c>
      <c r="I10" s="172">
        <f t="shared" si="0"/>
        <v>11877.8</v>
      </c>
      <c r="J10" s="172">
        <v>122.02</v>
      </c>
      <c r="K10" s="172">
        <f t="shared" si="1"/>
        <v>13422.2</v>
      </c>
      <c r="L10" s="172">
        <v>21</v>
      </c>
      <c r="M10" s="172">
        <f t="shared" si="2"/>
        <v>0</v>
      </c>
      <c r="N10" s="172">
        <v>5.2999999999999998E-4</v>
      </c>
      <c r="O10" s="172">
        <f t="shared" si="3"/>
        <v>0.06</v>
      </c>
      <c r="P10" s="172">
        <v>0</v>
      </c>
      <c r="Q10" s="172">
        <f t="shared" si="4"/>
        <v>0</v>
      </c>
      <c r="R10" s="172"/>
      <c r="S10" s="172" t="s">
        <v>197</v>
      </c>
      <c r="T10" s="173" t="s">
        <v>197</v>
      </c>
      <c r="U10" s="154">
        <v>0.29730000000000001</v>
      </c>
      <c r="V10" s="154">
        <f t="shared" si="5"/>
        <v>32.700000000000003</v>
      </c>
      <c r="W10" s="154"/>
      <c r="X10" s="151"/>
      <c r="Y10" s="180"/>
      <c r="Z10" s="181"/>
      <c r="AA10" s="182"/>
      <c r="AB10" s="183"/>
      <c r="AC10" s="151"/>
      <c r="AD10" s="151"/>
      <c r="AE10" s="151"/>
      <c r="AF10" s="151"/>
      <c r="AG10" s="151" t="s">
        <v>90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68">
        <v>3</v>
      </c>
      <c r="B11" s="169" t="s">
        <v>92</v>
      </c>
      <c r="C11" s="175" t="s">
        <v>168</v>
      </c>
      <c r="D11" s="170" t="s">
        <v>88</v>
      </c>
      <c r="E11" s="171">
        <v>52</v>
      </c>
      <c r="F11" s="172">
        <v>0</v>
      </c>
      <c r="G11" s="172">
        <f t="shared" si="6"/>
        <v>0</v>
      </c>
      <c r="H11" s="172">
        <v>163.9</v>
      </c>
      <c r="I11" s="172">
        <f t="shared" si="0"/>
        <v>8522.7999999999993</v>
      </c>
      <c r="J11" s="172">
        <v>136.1</v>
      </c>
      <c r="K11" s="172">
        <f t="shared" si="1"/>
        <v>7077.2</v>
      </c>
      <c r="L11" s="172">
        <v>21</v>
      </c>
      <c r="M11" s="172">
        <f t="shared" si="2"/>
        <v>0</v>
      </c>
      <c r="N11" s="172">
        <v>7.2999999999999996E-4</v>
      </c>
      <c r="O11" s="172">
        <f t="shared" si="3"/>
        <v>0.04</v>
      </c>
      <c r="P11" s="172">
        <v>0</v>
      </c>
      <c r="Q11" s="172">
        <f t="shared" si="4"/>
        <v>0</v>
      </c>
      <c r="R11" s="172"/>
      <c r="S11" s="172" t="s">
        <v>197</v>
      </c>
      <c r="T11" s="173" t="s">
        <v>197</v>
      </c>
      <c r="U11" s="154">
        <v>0.33279999999999998</v>
      </c>
      <c r="V11" s="154">
        <f t="shared" si="5"/>
        <v>17.309999999999999</v>
      </c>
      <c r="W11" s="154"/>
      <c r="X11" s="151"/>
      <c r="Y11" s="180"/>
      <c r="Z11" s="181"/>
      <c r="AA11" s="182"/>
      <c r="AB11" s="183"/>
      <c r="AC11" s="151"/>
      <c r="AD11" s="151"/>
      <c r="AE11" s="151"/>
      <c r="AF11" s="151"/>
      <c r="AG11" s="151" t="s">
        <v>90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68">
        <v>4</v>
      </c>
      <c r="B12" s="169" t="s">
        <v>93</v>
      </c>
      <c r="C12" s="175" t="s">
        <v>169</v>
      </c>
      <c r="D12" s="170" t="s">
        <v>88</v>
      </c>
      <c r="E12" s="171">
        <v>13</v>
      </c>
      <c r="F12" s="172">
        <v>0</v>
      </c>
      <c r="G12" s="172">
        <f t="shared" si="6"/>
        <v>0</v>
      </c>
      <c r="H12" s="172">
        <v>292.43</v>
      </c>
      <c r="I12" s="172">
        <f t="shared" si="0"/>
        <v>3801.59</v>
      </c>
      <c r="J12" s="172">
        <v>157.57</v>
      </c>
      <c r="K12" s="172">
        <f t="shared" si="1"/>
        <v>2048.41</v>
      </c>
      <c r="L12" s="172">
        <v>21</v>
      </c>
      <c r="M12" s="172">
        <f t="shared" si="2"/>
        <v>0</v>
      </c>
      <c r="N12" s="172">
        <v>1.0200000000000001E-3</v>
      </c>
      <c r="O12" s="172">
        <f t="shared" si="3"/>
        <v>0.01</v>
      </c>
      <c r="P12" s="172">
        <v>0</v>
      </c>
      <c r="Q12" s="172">
        <f t="shared" si="4"/>
        <v>0</v>
      </c>
      <c r="R12" s="172"/>
      <c r="S12" s="172" t="s">
        <v>197</v>
      </c>
      <c r="T12" s="173" t="s">
        <v>197</v>
      </c>
      <c r="U12" s="154">
        <v>0.38469999999999999</v>
      </c>
      <c r="V12" s="154">
        <f t="shared" si="5"/>
        <v>5</v>
      </c>
      <c r="W12" s="154"/>
      <c r="X12" s="151"/>
      <c r="Y12" s="180"/>
      <c r="Z12" s="181"/>
      <c r="AA12" s="182"/>
      <c r="AB12" s="183"/>
      <c r="AC12" s="151"/>
      <c r="AD12" s="151"/>
      <c r="AE12" s="151"/>
      <c r="AF12" s="151"/>
      <c r="AG12" s="151" t="s">
        <v>90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68">
        <v>5</v>
      </c>
      <c r="B13" s="169" t="s">
        <v>94</v>
      </c>
      <c r="C13" s="175" t="s">
        <v>170</v>
      </c>
      <c r="D13" s="170" t="s">
        <v>88</v>
      </c>
      <c r="E13" s="171">
        <v>25</v>
      </c>
      <c r="F13" s="172">
        <v>0</v>
      </c>
      <c r="G13" s="172">
        <f t="shared" si="6"/>
        <v>0</v>
      </c>
      <c r="H13" s="172">
        <v>358.39</v>
      </c>
      <c r="I13" s="172">
        <f t="shared" si="0"/>
        <v>8959.75</v>
      </c>
      <c r="J13" s="172">
        <v>195.61</v>
      </c>
      <c r="K13" s="172">
        <f t="shared" si="1"/>
        <v>4890.25</v>
      </c>
      <c r="L13" s="172">
        <v>21</v>
      </c>
      <c r="M13" s="172">
        <f t="shared" si="2"/>
        <v>0</v>
      </c>
      <c r="N13" s="172">
        <v>1.3799999999999999E-3</v>
      </c>
      <c r="O13" s="172">
        <f t="shared" si="3"/>
        <v>0.03</v>
      </c>
      <c r="P13" s="172">
        <v>0</v>
      </c>
      <c r="Q13" s="172">
        <f t="shared" si="4"/>
        <v>0</v>
      </c>
      <c r="R13" s="172"/>
      <c r="S13" s="172" t="s">
        <v>197</v>
      </c>
      <c r="T13" s="173" t="s">
        <v>197</v>
      </c>
      <c r="U13" s="154">
        <v>0.47670000000000001</v>
      </c>
      <c r="V13" s="154">
        <f t="shared" si="5"/>
        <v>11.92</v>
      </c>
      <c r="W13" s="154"/>
      <c r="X13" s="151"/>
      <c r="Y13" s="180"/>
      <c r="Z13" s="181"/>
      <c r="AA13" s="182"/>
      <c r="AB13" s="183"/>
      <c r="AC13" s="151"/>
      <c r="AD13" s="151"/>
      <c r="AE13" s="151"/>
      <c r="AF13" s="151"/>
      <c r="AG13" s="151" t="s">
        <v>90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>
      <c r="A14" s="168">
        <v>6</v>
      </c>
      <c r="B14" s="169" t="s">
        <v>95</v>
      </c>
      <c r="C14" s="175" t="s">
        <v>171</v>
      </c>
      <c r="D14" s="170" t="s">
        <v>88</v>
      </c>
      <c r="E14" s="171">
        <v>15</v>
      </c>
      <c r="F14" s="172">
        <v>0</v>
      </c>
      <c r="G14" s="172">
        <f t="shared" ref="G14:G18" si="7">E14*F14</f>
        <v>0</v>
      </c>
      <c r="H14" s="172">
        <v>44.35</v>
      </c>
      <c r="I14" s="172">
        <f t="shared" si="0"/>
        <v>665.25</v>
      </c>
      <c r="J14" s="172">
        <v>65.650000000000006</v>
      </c>
      <c r="K14" s="172">
        <f t="shared" si="1"/>
        <v>984.75</v>
      </c>
      <c r="L14" s="172">
        <v>21</v>
      </c>
      <c r="M14" s="172">
        <f t="shared" si="2"/>
        <v>0</v>
      </c>
      <c r="N14" s="172">
        <v>1.8000000000000001E-4</v>
      </c>
      <c r="O14" s="172">
        <f t="shared" si="3"/>
        <v>0</v>
      </c>
      <c r="P14" s="172">
        <v>0</v>
      </c>
      <c r="Q14" s="172">
        <f t="shared" si="4"/>
        <v>0</v>
      </c>
      <c r="R14" s="172"/>
      <c r="S14" s="172" t="s">
        <v>197</v>
      </c>
      <c r="T14" s="173" t="s">
        <v>197</v>
      </c>
      <c r="U14" s="154">
        <v>0.2</v>
      </c>
      <c r="V14" s="154">
        <f t="shared" si="5"/>
        <v>3</v>
      </c>
      <c r="W14" s="154"/>
      <c r="X14" s="151"/>
      <c r="Y14" s="180"/>
      <c r="Z14" s="180"/>
      <c r="AA14" s="180"/>
      <c r="AB14" s="180"/>
      <c r="AC14" s="151"/>
      <c r="AD14" s="151"/>
      <c r="AE14" s="151"/>
      <c r="AF14" s="151"/>
      <c r="AG14" s="151" t="s">
        <v>90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68">
        <v>7</v>
      </c>
      <c r="B15" s="169" t="s">
        <v>96</v>
      </c>
      <c r="C15" s="175" t="s">
        <v>97</v>
      </c>
      <c r="D15" s="170" t="s">
        <v>88</v>
      </c>
      <c r="E15" s="171">
        <v>65</v>
      </c>
      <c r="F15" s="172">
        <v>0</v>
      </c>
      <c r="G15" s="172">
        <f t="shared" si="7"/>
        <v>0</v>
      </c>
      <c r="H15" s="172">
        <v>27.37</v>
      </c>
      <c r="I15" s="172">
        <f t="shared" si="0"/>
        <v>1779.05</v>
      </c>
      <c r="J15" s="172">
        <v>42.33</v>
      </c>
      <c r="K15" s="172">
        <f t="shared" si="1"/>
        <v>2751.45</v>
      </c>
      <c r="L15" s="172">
        <v>21</v>
      </c>
      <c r="M15" s="172">
        <f t="shared" si="2"/>
        <v>0</v>
      </c>
      <c r="N15" s="172">
        <v>4.0000000000000003E-5</v>
      </c>
      <c r="O15" s="172">
        <f t="shared" si="3"/>
        <v>0</v>
      </c>
      <c r="P15" s="172">
        <v>0</v>
      </c>
      <c r="Q15" s="172">
        <f t="shared" si="4"/>
        <v>0</v>
      </c>
      <c r="R15" s="172"/>
      <c r="S15" s="172" t="s">
        <v>197</v>
      </c>
      <c r="T15" s="173" t="s">
        <v>197</v>
      </c>
      <c r="U15" s="154">
        <v>0.129</v>
      </c>
      <c r="V15" s="154">
        <f t="shared" si="5"/>
        <v>8.39</v>
      </c>
      <c r="W15" s="154"/>
      <c r="X15" s="151"/>
      <c r="Y15" s="180"/>
      <c r="Z15" s="180"/>
      <c r="AA15" s="180"/>
      <c r="AB15" s="180"/>
      <c r="AC15" s="151"/>
      <c r="AD15" s="151"/>
      <c r="AE15" s="151"/>
      <c r="AF15" s="151"/>
      <c r="AG15" s="151" t="s">
        <v>90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>
      <c r="A16" s="168">
        <v>8</v>
      </c>
      <c r="B16" s="169" t="s">
        <v>98</v>
      </c>
      <c r="C16" s="175" t="s">
        <v>99</v>
      </c>
      <c r="D16" s="170" t="s">
        <v>88</v>
      </c>
      <c r="E16" s="171">
        <v>110</v>
      </c>
      <c r="F16" s="172">
        <v>0</v>
      </c>
      <c r="G16" s="172">
        <f t="shared" si="7"/>
        <v>0</v>
      </c>
      <c r="H16" s="172">
        <v>30.37</v>
      </c>
      <c r="I16" s="172">
        <f t="shared" si="0"/>
        <v>3340.7</v>
      </c>
      <c r="J16" s="172">
        <v>42.33</v>
      </c>
      <c r="K16" s="172">
        <f t="shared" si="1"/>
        <v>4656.3</v>
      </c>
      <c r="L16" s="172">
        <v>21</v>
      </c>
      <c r="M16" s="172">
        <f t="shared" si="2"/>
        <v>0</v>
      </c>
      <c r="N16" s="172">
        <v>6.0000000000000002E-5</v>
      </c>
      <c r="O16" s="172">
        <f t="shared" si="3"/>
        <v>0.01</v>
      </c>
      <c r="P16" s="172">
        <v>0</v>
      </c>
      <c r="Q16" s="172">
        <f t="shared" si="4"/>
        <v>0</v>
      </c>
      <c r="R16" s="172"/>
      <c r="S16" s="172" t="s">
        <v>197</v>
      </c>
      <c r="T16" s="173" t="s">
        <v>197</v>
      </c>
      <c r="U16" s="154">
        <v>0.129</v>
      </c>
      <c r="V16" s="154">
        <f t="shared" si="5"/>
        <v>14.19</v>
      </c>
      <c r="W16" s="154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90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>
      <c r="A17" s="168">
        <v>9</v>
      </c>
      <c r="B17" s="169" t="s">
        <v>100</v>
      </c>
      <c r="C17" s="175" t="s">
        <v>101</v>
      </c>
      <c r="D17" s="170" t="s">
        <v>88</v>
      </c>
      <c r="E17" s="171">
        <v>52</v>
      </c>
      <c r="F17" s="172">
        <v>0</v>
      </c>
      <c r="G17" s="172">
        <f t="shared" si="7"/>
        <v>0</v>
      </c>
      <c r="H17" s="172">
        <v>56.38</v>
      </c>
      <c r="I17" s="172">
        <f t="shared" si="0"/>
        <v>2931.76</v>
      </c>
      <c r="J17" s="172">
        <v>46.62</v>
      </c>
      <c r="K17" s="172">
        <f t="shared" si="1"/>
        <v>2424.2399999999998</v>
      </c>
      <c r="L17" s="172">
        <v>21</v>
      </c>
      <c r="M17" s="172">
        <f t="shared" si="2"/>
        <v>0</v>
      </c>
      <c r="N17" s="172">
        <v>6.9999999999999994E-5</v>
      </c>
      <c r="O17" s="172">
        <f t="shared" si="3"/>
        <v>0</v>
      </c>
      <c r="P17" s="172">
        <v>0</v>
      </c>
      <c r="Q17" s="172">
        <f t="shared" si="4"/>
        <v>0</v>
      </c>
      <c r="R17" s="172"/>
      <c r="S17" s="172" t="s">
        <v>197</v>
      </c>
      <c r="T17" s="173" t="s">
        <v>197</v>
      </c>
      <c r="U17" s="154">
        <v>0.14199999999999999</v>
      </c>
      <c r="V17" s="154">
        <f t="shared" si="5"/>
        <v>7.38</v>
      </c>
      <c r="W17" s="154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>
      <c r="A18" s="168">
        <v>10</v>
      </c>
      <c r="B18" s="169" t="s">
        <v>102</v>
      </c>
      <c r="C18" s="175" t="s">
        <v>103</v>
      </c>
      <c r="D18" s="170" t="s">
        <v>88</v>
      </c>
      <c r="E18" s="171">
        <v>13</v>
      </c>
      <c r="F18" s="172">
        <v>0</v>
      </c>
      <c r="G18" s="172">
        <f t="shared" si="7"/>
        <v>0</v>
      </c>
      <c r="H18" s="172">
        <v>89.45</v>
      </c>
      <c r="I18" s="172">
        <f t="shared" si="0"/>
        <v>1162.8499999999999</v>
      </c>
      <c r="J18" s="172">
        <v>51.55</v>
      </c>
      <c r="K18" s="172">
        <f t="shared" si="1"/>
        <v>670.15</v>
      </c>
      <c r="L18" s="172">
        <v>21</v>
      </c>
      <c r="M18" s="172">
        <f t="shared" si="2"/>
        <v>0</v>
      </c>
      <c r="N18" s="172">
        <v>1.2999999999999999E-4</v>
      </c>
      <c r="O18" s="172">
        <f t="shared" si="3"/>
        <v>0</v>
      </c>
      <c r="P18" s="172">
        <v>0</v>
      </c>
      <c r="Q18" s="172">
        <f t="shared" si="4"/>
        <v>0</v>
      </c>
      <c r="R18" s="172"/>
      <c r="S18" s="172" t="s">
        <v>197</v>
      </c>
      <c r="T18" s="173" t="s">
        <v>197</v>
      </c>
      <c r="U18" s="154">
        <v>0.157</v>
      </c>
      <c r="V18" s="154">
        <f t="shared" si="5"/>
        <v>2.04</v>
      </c>
      <c r="W18" s="154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90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33.75" outlineLevel="1">
      <c r="A19" s="168">
        <v>11</v>
      </c>
      <c r="B19" s="169" t="s">
        <v>172</v>
      </c>
      <c r="C19" s="175" t="s">
        <v>173</v>
      </c>
      <c r="D19" s="170" t="s">
        <v>88</v>
      </c>
      <c r="E19" s="171">
        <v>10</v>
      </c>
      <c r="F19" s="172">
        <v>0</v>
      </c>
      <c r="G19" s="172">
        <f t="shared" ref="G19:G48" si="8">E19*F19</f>
        <v>0</v>
      </c>
      <c r="H19" s="172">
        <v>90.45</v>
      </c>
      <c r="I19" s="172">
        <f t="shared" ref="I19" si="9">ROUND(E19*H19,2)</f>
        <v>904.5</v>
      </c>
      <c r="J19" s="172">
        <v>52.55</v>
      </c>
      <c r="K19" s="172">
        <f t="shared" ref="K19" si="10">ROUND(E19*J19,2)</f>
        <v>525.5</v>
      </c>
      <c r="L19" s="172">
        <v>22</v>
      </c>
      <c r="M19" s="172">
        <f t="shared" ref="M19" si="11">G19*(1+L19/100)</f>
        <v>0</v>
      </c>
      <c r="N19" s="172">
        <v>1.00013</v>
      </c>
      <c r="O19" s="172">
        <f t="shared" ref="O19" si="12">ROUND(E19*N19,2)</f>
        <v>10</v>
      </c>
      <c r="P19" s="172">
        <v>1</v>
      </c>
      <c r="Q19" s="172">
        <f t="shared" ref="Q19" si="13">ROUND(E19*P19,2)</f>
        <v>10</v>
      </c>
      <c r="R19" s="172"/>
      <c r="S19" s="172" t="s">
        <v>197</v>
      </c>
      <c r="T19" s="173" t="s">
        <v>197</v>
      </c>
      <c r="U19" s="154"/>
      <c r="V19" s="154"/>
      <c r="W19" s="154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68">
        <v>12</v>
      </c>
      <c r="B20" s="169" t="s">
        <v>174</v>
      </c>
      <c r="C20" s="175" t="s">
        <v>175</v>
      </c>
      <c r="D20" s="170" t="s">
        <v>88</v>
      </c>
      <c r="E20" s="171">
        <v>10</v>
      </c>
      <c r="F20" s="172">
        <v>0</v>
      </c>
      <c r="G20" s="172">
        <f t="shared" si="8"/>
        <v>0</v>
      </c>
      <c r="H20" s="172">
        <v>91.45</v>
      </c>
      <c r="I20" s="172">
        <f t="shared" ref="I20" si="14">ROUND(E20*H20,2)</f>
        <v>914.5</v>
      </c>
      <c r="J20" s="172">
        <v>53.55</v>
      </c>
      <c r="K20" s="172">
        <f t="shared" ref="K20" si="15">ROUND(E20*J20,2)</f>
        <v>535.5</v>
      </c>
      <c r="L20" s="172">
        <v>23</v>
      </c>
      <c r="M20" s="172">
        <f t="shared" ref="M20" si="16">G20*(1+L20/100)</f>
        <v>0</v>
      </c>
      <c r="N20" s="172">
        <v>2.00013</v>
      </c>
      <c r="O20" s="172">
        <f t="shared" ref="O20" si="17">ROUND(E20*N20,2)</f>
        <v>20</v>
      </c>
      <c r="P20" s="172">
        <v>2</v>
      </c>
      <c r="Q20" s="172">
        <f t="shared" ref="Q20" si="18">ROUND(E20*P20,2)</f>
        <v>20</v>
      </c>
      <c r="R20" s="172"/>
      <c r="S20" s="172" t="s">
        <v>197</v>
      </c>
      <c r="T20" s="173" t="s">
        <v>197</v>
      </c>
      <c r="U20" s="154"/>
      <c r="V20" s="154"/>
      <c r="W20" s="154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68">
        <v>13</v>
      </c>
      <c r="B21" s="169" t="s">
        <v>105</v>
      </c>
      <c r="C21" s="175" t="s">
        <v>176</v>
      </c>
      <c r="D21" s="170" t="s">
        <v>104</v>
      </c>
      <c r="E21" s="171">
        <v>1</v>
      </c>
      <c r="F21" s="172">
        <v>0</v>
      </c>
      <c r="G21" s="172">
        <f t="shared" si="8"/>
        <v>0</v>
      </c>
      <c r="H21" s="172">
        <v>930.24</v>
      </c>
      <c r="I21" s="172">
        <f t="shared" si="0"/>
        <v>930.24</v>
      </c>
      <c r="J21" s="172">
        <v>156.76</v>
      </c>
      <c r="K21" s="172">
        <f t="shared" si="1"/>
        <v>156.76</v>
      </c>
      <c r="L21" s="172">
        <v>21</v>
      </c>
      <c r="M21" s="172">
        <f t="shared" si="2"/>
        <v>0</v>
      </c>
      <c r="N21" s="172">
        <v>0</v>
      </c>
      <c r="O21" s="172">
        <f t="shared" si="3"/>
        <v>0</v>
      </c>
      <c r="P21" s="172">
        <v>0</v>
      </c>
      <c r="Q21" s="172">
        <f t="shared" si="4"/>
        <v>0</v>
      </c>
      <c r="R21" s="172"/>
      <c r="S21" s="172" t="s">
        <v>197</v>
      </c>
      <c r="T21" s="173" t="s">
        <v>197</v>
      </c>
      <c r="U21" s="154">
        <v>0.42399999999999999</v>
      </c>
      <c r="V21" s="154">
        <f t="shared" si="5"/>
        <v>0.42</v>
      </c>
      <c r="W21" s="154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90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>
      <c r="A22" s="168">
        <v>14</v>
      </c>
      <c r="B22" s="169" t="s">
        <v>106</v>
      </c>
      <c r="C22" s="175" t="s">
        <v>107</v>
      </c>
      <c r="D22" s="170" t="s">
        <v>104</v>
      </c>
      <c r="E22" s="171">
        <v>5</v>
      </c>
      <c r="F22" s="172">
        <v>0</v>
      </c>
      <c r="G22" s="172">
        <f t="shared" si="8"/>
        <v>0</v>
      </c>
      <c r="H22" s="172">
        <v>139.99</v>
      </c>
      <c r="I22" s="172">
        <f t="shared" si="0"/>
        <v>699.95</v>
      </c>
      <c r="J22" s="172">
        <v>61.01</v>
      </c>
      <c r="K22" s="172">
        <f t="shared" si="1"/>
        <v>305.05</v>
      </c>
      <c r="L22" s="172">
        <v>21</v>
      </c>
      <c r="M22" s="172">
        <f t="shared" si="2"/>
        <v>0</v>
      </c>
      <c r="N22" s="172">
        <v>1.8E-3</v>
      </c>
      <c r="O22" s="172">
        <f t="shared" si="3"/>
        <v>0.01</v>
      </c>
      <c r="P22" s="172">
        <v>0</v>
      </c>
      <c r="Q22" s="172">
        <f t="shared" si="4"/>
        <v>0</v>
      </c>
      <c r="R22" s="172"/>
      <c r="S22" s="172" t="s">
        <v>197</v>
      </c>
      <c r="T22" s="173" t="s">
        <v>197</v>
      </c>
      <c r="U22" s="154">
        <v>0.16500000000000001</v>
      </c>
      <c r="V22" s="154">
        <f t="shared" si="5"/>
        <v>0.83</v>
      </c>
      <c r="W22" s="154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>
      <c r="A23" s="168">
        <v>15</v>
      </c>
      <c r="B23" s="169" t="s">
        <v>108</v>
      </c>
      <c r="C23" s="175" t="s">
        <v>109</v>
      </c>
      <c r="D23" s="170" t="s">
        <v>104</v>
      </c>
      <c r="E23" s="171">
        <v>30</v>
      </c>
      <c r="F23" s="172">
        <v>0</v>
      </c>
      <c r="G23" s="172">
        <f t="shared" si="8"/>
        <v>0</v>
      </c>
      <c r="H23" s="172">
        <v>216.47</v>
      </c>
      <c r="I23" s="172">
        <f t="shared" si="0"/>
        <v>6494.1</v>
      </c>
      <c r="J23" s="172">
        <v>76.53</v>
      </c>
      <c r="K23" s="172">
        <f t="shared" si="1"/>
        <v>2295.9</v>
      </c>
      <c r="L23" s="172">
        <v>21</v>
      </c>
      <c r="M23" s="172">
        <f t="shared" si="2"/>
        <v>0</v>
      </c>
      <c r="N23" s="172">
        <v>3.1E-4</v>
      </c>
      <c r="O23" s="172">
        <f t="shared" si="3"/>
        <v>0.01</v>
      </c>
      <c r="P23" s="172">
        <v>0</v>
      </c>
      <c r="Q23" s="172">
        <f t="shared" si="4"/>
        <v>0</v>
      </c>
      <c r="R23" s="172"/>
      <c r="S23" s="172" t="s">
        <v>197</v>
      </c>
      <c r="T23" s="173" t="s">
        <v>197</v>
      </c>
      <c r="U23" s="154">
        <v>0.20699999999999999</v>
      </c>
      <c r="V23" s="154">
        <f t="shared" si="5"/>
        <v>6.21</v>
      </c>
      <c r="W23" s="154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90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68">
        <v>16</v>
      </c>
      <c r="B24" s="169" t="s">
        <v>110</v>
      </c>
      <c r="C24" s="175" t="s">
        <v>111</v>
      </c>
      <c r="D24" s="170" t="s">
        <v>104</v>
      </c>
      <c r="E24" s="171">
        <v>5</v>
      </c>
      <c r="F24" s="172">
        <v>0</v>
      </c>
      <c r="G24" s="172">
        <f t="shared" si="8"/>
        <v>0</v>
      </c>
      <c r="H24" s="172">
        <v>318.07</v>
      </c>
      <c r="I24" s="172">
        <f t="shared" si="0"/>
        <v>1590.35</v>
      </c>
      <c r="J24" s="172">
        <v>83.93</v>
      </c>
      <c r="K24" s="172">
        <f t="shared" si="1"/>
        <v>419.65</v>
      </c>
      <c r="L24" s="172">
        <v>21</v>
      </c>
      <c r="M24" s="172">
        <f t="shared" si="2"/>
        <v>0</v>
      </c>
      <c r="N24" s="172">
        <v>4.8000000000000001E-4</v>
      </c>
      <c r="O24" s="172">
        <f t="shared" si="3"/>
        <v>0</v>
      </c>
      <c r="P24" s="172">
        <v>0</v>
      </c>
      <c r="Q24" s="172">
        <f t="shared" si="4"/>
        <v>0</v>
      </c>
      <c r="R24" s="172"/>
      <c r="S24" s="172" t="s">
        <v>197</v>
      </c>
      <c r="T24" s="173" t="s">
        <v>197</v>
      </c>
      <c r="U24" s="154">
        <v>0.22700000000000001</v>
      </c>
      <c r="V24" s="154">
        <f t="shared" si="5"/>
        <v>1.1399999999999999</v>
      </c>
      <c r="W24" s="154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90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>
      <c r="A25" s="168">
        <v>17</v>
      </c>
      <c r="B25" s="169" t="s">
        <v>112</v>
      </c>
      <c r="C25" s="175" t="s">
        <v>113</v>
      </c>
      <c r="D25" s="170" t="s">
        <v>104</v>
      </c>
      <c r="E25" s="171">
        <v>1</v>
      </c>
      <c r="F25" s="172">
        <v>0</v>
      </c>
      <c r="G25" s="172">
        <f t="shared" si="8"/>
        <v>0</v>
      </c>
      <c r="H25" s="172">
        <v>680.21</v>
      </c>
      <c r="I25" s="172">
        <f t="shared" si="0"/>
        <v>680.21</v>
      </c>
      <c r="J25" s="172">
        <v>129.79</v>
      </c>
      <c r="K25" s="172">
        <f t="shared" si="1"/>
        <v>129.79</v>
      </c>
      <c r="L25" s="172">
        <v>21</v>
      </c>
      <c r="M25" s="172">
        <f t="shared" si="2"/>
        <v>0</v>
      </c>
      <c r="N25" s="172">
        <v>1.0399999999999999E-3</v>
      </c>
      <c r="O25" s="172">
        <f t="shared" si="3"/>
        <v>0</v>
      </c>
      <c r="P25" s="172">
        <v>0</v>
      </c>
      <c r="Q25" s="172">
        <f t="shared" si="4"/>
        <v>0</v>
      </c>
      <c r="R25" s="172"/>
      <c r="S25" s="172" t="s">
        <v>197</v>
      </c>
      <c r="T25" s="173" t="s">
        <v>197</v>
      </c>
      <c r="U25" s="154">
        <v>0.35099999999999998</v>
      </c>
      <c r="V25" s="154">
        <f t="shared" si="5"/>
        <v>0.35</v>
      </c>
      <c r="W25" s="154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>
      <c r="A26" s="168">
        <v>18</v>
      </c>
      <c r="B26" s="169" t="s">
        <v>177</v>
      </c>
      <c r="C26" s="175" t="s">
        <v>178</v>
      </c>
      <c r="D26" s="170" t="s">
        <v>104</v>
      </c>
      <c r="E26" s="171">
        <v>2</v>
      </c>
      <c r="F26" s="172">
        <v>0</v>
      </c>
      <c r="G26" s="172">
        <f t="shared" ref="G26" si="19">E26*F26</f>
        <v>0</v>
      </c>
      <c r="H26" s="172">
        <v>681.21</v>
      </c>
      <c r="I26" s="172">
        <f t="shared" ref="I26" si="20">ROUND(E26*H26,2)</f>
        <v>1362.42</v>
      </c>
      <c r="J26" s="172">
        <v>130.79</v>
      </c>
      <c r="K26" s="172">
        <f t="shared" ref="K26" si="21">ROUND(E26*J26,2)</f>
        <v>261.58</v>
      </c>
      <c r="L26" s="172">
        <v>22</v>
      </c>
      <c r="M26" s="172">
        <f t="shared" ref="M26" si="22">G26*(1+L26/100)</f>
        <v>0</v>
      </c>
      <c r="N26" s="172">
        <v>1.0010399999999999</v>
      </c>
      <c r="O26" s="172">
        <f t="shared" ref="O26" si="23">ROUND(E26*N26,2)</f>
        <v>2</v>
      </c>
      <c r="P26" s="172">
        <v>1</v>
      </c>
      <c r="Q26" s="172">
        <f t="shared" ref="Q26" si="24">ROUND(E26*P26,2)</f>
        <v>2</v>
      </c>
      <c r="R26" s="172"/>
      <c r="S26" s="172" t="s">
        <v>197</v>
      </c>
      <c r="T26" s="173" t="s">
        <v>197</v>
      </c>
      <c r="U26" s="154"/>
      <c r="V26" s="154"/>
      <c r="W26" s="154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68">
        <v>19</v>
      </c>
      <c r="B27" s="169" t="s">
        <v>114</v>
      </c>
      <c r="C27" s="175" t="s">
        <v>179</v>
      </c>
      <c r="D27" s="170" t="s">
        <v>104</v>
      </c>
      <c r="E27" s="171">
        <v>15</v>
      </c>
      <c r="F27" s="172">
        <v>0</v>
      </c>
      <c r="G27" s="172">
        <f t="shared" si="8"/>
        <v>0</v>
      </c>
      <c r="H27" s="172">
        <v>482.55</v>
      </c>
      <c r="I27" s="172">
        <f t="shared" si="0"/>
        <v>7238.25</v>
      </c>
      <c r="J27" s="172">
        <v>99.45</v>
      </c>
      <c r="K27" s="172">
        <f t="shared" si="1"/>
        <v>1491.75</v>
      </c>
      <c r="L27" s="172">
        <v>21</v>
      </c>
      <c r="M27" s="172">
        <f t="shared" si="2"/>
        <v>0</v>
      </c>
      <c r="N27" s="172">
        <v>5.5000000000000003E-4</v>
      </c>
      <c r="O27" s="172">
        <f t="shared" si="3"/>
        <v>0.01</v>
      </c>
      <c r="P27" s="172">
        <v>0</v>
      </c>
      <c r="Q27" s="172">
        <f t="shared" si="4"/>
        <v>0</v>
      </c>
      <c r="R27" s="172"/>
      <c r="S27" s="172" t="s">
        <v>197</v>
      </c>
      <c r="T27" s="173" t="s">
        <v>197</v>
      </c>
      <c r="U27" s="154">
        <v>0.26900000000000002</v>
      </c>
      <c r="V27" s="154">
        <f t="shared" si="5"/>
        <v>4.04</v>
      </c>
      <c r="W27" s="154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90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68">
        <v>20</v>
      </c>
      <c r="B28" s="169" t="s">
        <v>115</v>
      </c>
      <c r="C28" s="175" t="s">
        <v>180</v>
      </c>
      <c r="D28" s="170" t="s">
        <v>104</v>
      </c>
      <c r="E28" s="171">
        <v>20</v>
      </c>
      <c r="F28" s="172">
        <v>0</v>
      </c>
      <c r="G28" s="172">
        <f t="shared" si="8"/>
        <v>0</v>
      </c>
      <c r="H28" s="172">
        <v>861.24</v>
      </c>
      <c r="I28" s="172">
        <f t="shared" si="0"/>
        <v>17224.8</v>
      </c>
      <c r="J28" s="172">
        <v>156.76</v>
      </c>
      <c r="K28" s="172">
        <f t="shared" si="1"/>
        <v>3135.2</v>
      </c>
      <c r="L28" s="172">
        <v>21</v>
      </c>
      <c r="M28" s="172">
        <f t="shared" si="2"/>
        <v>0</v>
      </c>
      <c r="N28" s="172">
        <v>1.06E-3</v>
      </c>
      <c r="O28" s="172">
        <f t="shared" si="3"/>
        <v>0.02</v>
      </c>
      <c r="P28" s="172">
        <v>0</v>
      </c>
      <c r="Q28" s="172">
        <f t="shared" si="4"/>
        <v>0</v>
      </c>
      <c r="R28" s="172"/>
      <c r="S28" s="172" t="s">
        <v>197</v>
      </c>
      <c r="T28" s="173" t="s">
        <v>197</v>
      </c>
      <c r="U28" s="154">
        <v>0.42399999999999999</v>
      </c>
      <c r="V28" s="154">
        <f t="shared" si="5"/>
        <v>8.48</v>
      </c>
      <c r="W28" s="154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90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68">
        <v>21</v>
      </c>
      <c r="B29" s="169" t="s">
        <v>116</v>
      </c>
      <c r="C29" s="175" t="s">
        <v>117</v>
      </c>
      <c r="D29" s="170" t="s">
        <v>88</v>
      </c>
      <c r="E29" s="171">
        <v>240</v>
      </c>
      <c r="F29" s="172">
        <v>0</v>
      </c>
      <c r="G29" s="172">
        <f t="shared" si="8"/>
        <v>0</v>
      </c>
      <c r="H29" s="172">
        <v>0.18</v>
      </c>
      <c r="I29" s="172">
        <f t="shared" ref="I29:I48" si="25">ROUND(E29*H29,2)</f>
        <v>43.2</v>
      </c>
      <c r="J29" s="172">
        <v>10.72</v>
      </c>
      <c r="K29" s="172">
        <f t="shared" ref="K29:K48" si="26">ROUND(E29*J29,2)</f>
        <v>2572.8000000000002</v>
      </c>
      <c r="L29" s="172">
        <v>21</v>
      </c>
      <c r="M29" s="172">
        <f t="shared" ref="M29:M48" si="27">G29*(1+L29/100)</f>
        <v>0</v>
      </c>
      <c r="N29" s="172">
        <v>0</v>
      </c>
      <c r="O29" s="172">
        <f t="shared" ref="O29:O48" si="28">ROUND(E29*N29,2)</f>
        <v>0</v>
      </c>
      <c r="P29" s="172">
        <v>0</v>
      </c>
      <c r="Q29" s="172">
        <f t="shared" ref="Q29:Q48" si="29">ROUND(E29*P29,2)</f>
        <v>0</v>
      </c>
      <c r="R29" s="172"/>
      <c r="S29" s="172" t="s">
        <v>197</v>
      </c>
      <c r="T29" s="173" t="s">
        <v>197</v>
      </c>
      <c r="U29" s="154">
        <v>2.9000000000000001E-2</v>
      </c>
      <c r="V29" s="154">
        <f t="shared" ref="V29:V48" si="30">ROUND(E29*U29,2)</f>
        <v>6.96</v>
      </c>
      <c r="W29" s="154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90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68">
        <v>22</v>
      </c>
      <c r="B30" s="169" t="s">
        <v>118</v>
      </c>
      <c r="C30" s="175" t="s">
        <v>119</v>
      </c>
      <c r="D30" s="170" t="s">
        <v>88</v>
      </c>
      <c r="E30" s="171">
        <v>25</v>
      </c>
      <c r="F30" s="172">
        <v>0</v>
      </c>
      <c r="G30" s="172">
        <f t="shared" si="8"/>
        <v>0</v>
      </c>
      <c r="H30" s="172">
        <v>0.34</v>
      </c>
      <c r="I30" s="172">
        <f t="shared" si="25"/>
        <v>8.5</v>
      </c>
      <c r="J30" s="172">
        <v>15.56</v>
      </c>
      <c r="K30" s="172">
        <f t="shared" si="26"/>
        <v>389</v>
      </c>
      <c r="L30" s="172">
        <v>21</v>
      </c>
      <c r="M30" s="172">
        <f t="shared" si="27"/>
        <v>0</v>
      </c>
      <c r="N30" s="172">
        <v>0</v>
      </c>
      <c r="O30" s="172">
        <f t="shared" si="28"/>
        <v>0</v>
      </c>
      <c r="P30" s="172">
        <v>0</v>
      </c>
      <c r="Q30" s="172">
        <f t="shared" si="29"/>
        <v>0</v>
      </c>
      <c r="R30" s="172"/>
      <c r="S30" s="172" t="s">
        <v>197</v>
      </c>
      <c r="T30" s="173" t="s">
        <v>197</v>
      </c>
      <c r="U30" s="154">
        <v>4.2000000000000003E-2</v>
      </c>
      <c r="V30" s="154">
        <f t="shared" si="30"/>
        <v>1.05</v>
      </c>
      <c r="W30" s="154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90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68">
        <v>23</v>
      </c>
      <c r="B31" s="169" t="s">
        <v>120</v>
      </c>
      <c r="C31" s="175" t="s">
        <v>121</v>
      </c>
      <c r="D31" s="170" t="s">
        <v>88</v>
      </c>
      <c r="E31" s="171">
        <v>265</v>
      </c>
      <c r="F31" s="172">
        <v>0</v>
      </c>
      <c r="G31" s="172">
        <f t="shared" si="8"/>
        <v>0</v>
      </c>
      <c r="H31" s="172">
        <v>14.06</v>
      </c>
      <c r="I31" s="172">
        <f t="shared" si="25"/>
        <v>3725.9</v>
      </c>
      <c r="J31" s="172">
        <v>55.34</v>
      </c>
      <c r="K31" s="172">
        <f t="shared" si="26"/>
        <v>14665.1</v>
      </c>
      <c r="L31" s="172">
        <v>21</v>
      </c>
      <c r="M31" s="172">
        <f t="shared" si="27"/>
        <v>0</v>
      </c>
      <c r="N31" s="172">
        <v>3.4000000000000002E-4</v>
      </c>
      <c r="O31" s="172">
        <f t="shared" si="28"/>
        <v>0.09</v>
      </c>
      <c r="P31" s="172">
        <v>0</v>
      </c>
      <c r="Q31" s="172">
        <f t="shared" si="29"/>
        <v>0</v>
      </c>
      <c r="R31" s="172"/>
      <c r="S31" s="172" t="s">
        <v>197</v>
      </c>
      <c r="T31" s="173" t="s">
        <v>197</v>
      </c>
      <c r="U31" s="154">
        <v>0.13600000000000001</v>
      </c>
      <c r="V31" s="154">
        <f t="shared" si="30"/>
        <v>36.04</v>
      </c>
      <c r="W31" s="154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90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>
      <c r="A32" s="168">
        <v>24</v>
      </c>
      <c r="B32" s="169" t="s">
        <v>122</v>
      </c>
      <c r="C32" s="175" t="s">
        <v>123</v>
      </c>
      <c r="D32" s="170" t="s">
        <v>104</v>
      </c>
      <c r="E32" s="171">
        <v>10</v>
      </c>
      <c r="F32" s="172">
        <v>0</v>
      </c>
      <c r="G32" s="172">
        <f t="shared" si="8"/>
        <v>0</v>
      </c>
      <c r="H32" s="172">
        <v>150.81</v>
      </c>
      <c r="I32" s="172">
        <f t="shared" si="25"/>
        <v>1508.1</v>
      </c>
      <c r="J32" s="172">
        <v>30.69</v>
      </c>
      <c r="K32" s="172">
        <f t="shared" si="26"/>
        <v>306.89999999999998</v>
      </c>
      <c r="L32" s="172">
        <v>21</v>
      </c>
      <c r="M32" s="172">
        <f t="shared" si="27"/>
        <v>0</v>
      </c>
      <c r="N32" s="172">
        <v>1.9000000000000001E-4</v>
      </c>
      <c r="O32" s="172">
        <f t="shared" si="28"/>
        <v>0</v>
      </c>
      <c r="P32" s="172">
        <v>0</v>
      </c>
      <c r="Q32" s="172">
        <f t="shared" si="29"/>
        <v>0</v>
      </c>
      <c r="R32" s="172"/>
      <c r="S32" s="172" t="s">
        <v>197</v>
      </c>
      <c r="T32" s="173" t="s">
        <v>197</v>
      </c>
      <c r="U32" s="154">
        <v>8.3000000000000004E-2</v>
      </c>
      <c r="V32" s="154">
        <f t="shared" si="30"/>
        <v>0.83</v>
      </c>
      <c r="W32" s="154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90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68">
        <v>25</v>
      </c>
      <c r="B33" s="169" t="s">
        <v>124</v>
      </c>
      <c r="C33" s="175" t="s">
        <v>125</v>
      </c>
      <c r="D33" s="170" t="s">
        <v>104</v>
      </c>
      <c r="E33" s="171">
        <v>3</v>
      </c>
      <c r="F33" s="172">
        <v>0</v>
      </c>
      <c r="G33" s="172">
        <f t="shared" si="8"/>
        <v>0</v>
      </c>
      <c r="H33" s="172">
        <v>1555.89</v>
      </c>
      <c r="I33" s="172">
        <f t="shared" si="25"/>
        <v>4667.67</v>
      </c>
      <c r="J33" s="172">
        <v>160.11000000000001</v>
      </c>
      <c r="K33" s="172">
        <f t="shared" si="26"/>
        <v>480.33</v>
      </c>
      <c r="L33" s="172">
        <v>21</v>
      </c>
      <c r="M33" s="172">
        <f t="shared" si="27"/>
        <v>0</v>
      </c>
      <c r="N33" s="172">
        <v>2.5699999999999998E-3</v>
      </c>
      <c r="O33" s="172">
        <f t="shared" si="28"/>
        <v>0.01</v>
      </c>
      <c r="P33" s="172">
        <v>0</v>
      </c>
      <c r="Q33" s="172">
        <f t="shared" si="29"/>
        <v>0</v>
      </c>
      <c r="R33" s="172"/>
      <c r="S33" s="172" t="s">
        <v>197</v>
      </c>
      <c r="T33" s="173" t="s">
        <v>197</v>
      </c>
      <c r="U33" s="154">
        <v>0.433</v>
      </c>
      <c r="V33" s="154">
        <f t="shared" si="30"/>
        <v>1.3</v>
      </c>
      <c r="W33" s="154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90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68">
        <v>26</v>
      </c>
      <c r="B34" s="169" t="s">
        <v>129</v>
      </c>
      <c r="C34" s="175" t="s">
        <v>130</v>
      </c>
      <c r="D34" s="170" t="s">
        <v>157</v>
      </c>
      <c r="E34" s="171">
        <v>6</v>
      </c>
      <c r="F34" s="172">
        <v>0</v>
      </c>
      <c r="G34" s="172">
        <f t="shared" si="8"/>
        <v>0</v>
      </c>
      <c r="H34" s="172">
        <v>0</v>
      </c>
      <c r="I34" s="172">
        <f t="shared" si="25"/>
        <v>0</v>
      </c>
      <c r="J34" s="172">
        <v>850</v>
      </c>
      <c r="K34" s="172">
        <f t="shared" si="26"/>
        <v>5100</v>
      </c>
      <c r="L34" s="172">
        <v>21</v>
      </c>
      <c r="M34" s="172">
        <f t="shared" si="27"/>
        <v>0</v>
      </c>
      <c r="N34" s="172">
        <v>0</v>
      </c>
      <c r="O34" s="172">
        <f t="shared" si="28"/>
        <v>0</v>
      </c>
      <c r="P34" s="172">
        <v>0</v>
      </c>
      <c r="Q34" s="172">
        <f t="shared" si="29"/>
        <v>0</v>
      </c>
      <c r="R34" s="172"/>
      <c r="S34" s="172" t="s">
        <v>127</v>
      </c>
      <c r="T34" s="173" t="s">
        <v>128</v>
      </c>
      <c r="U34" s="154">
        <v>2.9000000000000001E-2</v>
      </c>
      <c r="V34" s="154">
        <f t="shared" si="30"/>
        <v>0.17</v>
      </c>
      <c r="W34" s="154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90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68">
        <v>27</v>
      </c>
      <c r="B35" s="169" t="s">
        <v>131</v>
      </c>
      <c r="C35" s="175" t="s">
        <v>132</v>
      </c>
      <c r="D35" s="170" t="s">
        <v>133</v>
      </c>
      <c r="E35" s="171">
        <v>30</v>
      </c>
      <c r="F35" s="172">
        <v>0</v>
      </c>
      <c r="G35" s="172">
        <f t="shared" si="8"/>
        <v>0</v>
      </c>
      <c r="H35" s="172">
        <v>0</v>
      </c>
      <c r="I35" s="172">
        <f t="shared" si="25"/>
        <v>0</v>
      </c>
      <c r="J35" s="172">
        <v>200</v>
      </c>
      <c r="K35" s="172">
        <f t="shared" si="26"/>
        <v>6000</v>
      </c>
      <c r="L35" s="172">
        <v>21</v>
      </c>
      <c r="M35" s="172">
        <f t="shared" si="27"/>
        <v>0</v>
      </c>
      <c r="N35" s="172">
        <v>0</v>
      </c>
      <c r="O35" s="172">
        <f t="shared" si="28"/>
        <v>0</v>
      </c>
      <c r="P35" s="172">
        <v>0</v>
      </c>
      <c r="Q35" s="172">
        <f t="shared" si="29"/>
        <v>0</v>
      </c>
      <c r="R35" s="172"/>
      <c r="S35" s="172" t="s">
        <v>127</v>
      </c>
      <c r="T35" s="173" t="s">
        <v>128</v>
      </c>
      <c r="U35" s="154">
        <v>2.9000000000000001E-2</v>
      </c>
      <c r="V35" s="154">
        <f t="shared" si="30"/>
        <v>0.87</v>
      </c>
      <c r="W35" s="154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90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68">
        <v>28</v>
      </c>
      <c r="B36" s="169" t="s">
        <v>134</v>
      </c>
      <c r="C36" s="175" t="s">
        <v>135</v>
      </c>
      <c r="D36" s="170" t="s">
        <v>133</v>
      </c>
      <c r="E36" s="171">
        <v>33</v>
      </c>
      <c r="F36" s="172">
        <v>0</v>
      </c>
      <c r="G36" s="172">
        <f t="shared" si="8"/>
        <v>0</v>
      </c>
      <c r="H36" s="172">
        <v>0</v>
      </c>
      <c r="I36" s="172">
        <f t="shared" si="25"/>
        <v>0</v>
      </c>
      <c r="J36" s="172">
        <v>180</v>
      </c>
      <c r="K36" s="172">
        <f t="shared" si="26"/>
        <v>5940</v>
      </c>
      <c r="L36" s="172">
        <v>21</v>
      </c>
      <c r="M36" s="172">
        <f t="shared" si="27"/>
        <v>0</v>
      </c>
      <c r="N36" s="172">
        <v>0</v>
      </c>
      <c r="O36" s="172">
        <f t="shared" si="28"/>
        <v>0</v>
      </c>
      <c r="P36" s="172">
        <v>0</v>
      </c>
      <c r="Q36" s="172">
        <f t="shared" si="29"/>
        <v>0</v>
      </c>
      <c r="R36" s="172"/>
      <c r="S36" s="172" t="s">
        <v>127</v>
      </c>
      <c r="T36" s="173" t="s">
        <v>128</v>
      </c>
      <c r="U36" s="154">
        <v>2.9000000000000001E-2</v>
      </c>
      <c r="V36" s="154">
        <f t="shared" si="30"/>
        <v>0.96</v>
      </c>
      <c r="W36" s="154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90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68">
        <v>29</v>
      </c>
      <c r="B37" s="169" t="s">
        <v>136</v>
      </c>
      <c r="C37" s="175" t="s">
        <v>137</v>
      </c>
      <c r="D37" s="170" t="s">
        <v>126</v>
      </c>
      <c r="E37" s="171">
        <v>265</v>
      </c>
      <c r="F37" s="172">
        <v>0</v>
      </c>
      <c r="G37" s="172">
        <f t="shared" si="8"/>
        <v>0</v>
      </c>
      <c r="H37" s="172">
        <v>45</v>
      </c>
      <c r="I37" s="172">
        <f t="shared" si="25"/>
        <v>11925</v>
      </c>
      <c r="J37" s="172">
        <v>15</v>
      </c>
      <c r="K37" s="172">
        <f t="shared" si="26"/>
        <v>3975</v>
      </c>
      <c r="L37" s="172">
        <v>21</v>
      </c>
      <c r="M37" s="172">
        <f t="shared" si="27"/>
        <v>0</v>
      </c>
      <c r="N37" s="172">
        <v>0</v>
      </c>
      <c r="O37" s="172">
        <f t="shared" si="28"/>
        <v>0</v>
      </c>
      <c r="P37" s="172">
        <v>0</v>
      </c>
      <c r="Q37" s="172">
        <f t="shared" si="29"/>
        <v>0</v>
      </c>
      <c r="R37" s="172"/>
      <c r="S37" s="172" t="s">
        <v>127</v>
      </c>
      <c r="T37" s="173" t="s">
        <v>128</v>
      </c>
      <c r="U37" s="154">
        <v>2.9000000000000001E-2</v>
      </c>
      <c r="V37" s="154">
        <f t="shared" si="30"/>
        <v>7.69</v>
      </c>
      <c r="W37" s="154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45" outlineLevel="1">
      <c r="A38" s="168">
        <v>30</v>
      </c>
      <c r="B38" s="169" t="s">
        <v>138</v>
      </c>
      <c r="C38" s="175" t="s">
        <v>192</v>
      </c>
      <c r="D38" s="170" t="s">
        <v>139</v>
      </c>
      <c r="E38" s="171">
        <v>1</v>
      </c>
      <c r="F38" s="172">
        <v>0</v>
      </c>
      <c r="G38" s="172">
        <f t="shared" si="8"/>
        <v>0</v>
      </c>
      <c r="H38" s="172">
        <v>4125</v>
      </c>
      <c r="I38" s="172">
        <f t="shared" si="25"/>
        <v>4125</v>
      </c>
      <c r="J38" s="172">
        <v>1375</v>
      </c>
      <c r="K38" s="172">
        <f t="shared" si="26"/>
        <v>1375</v>
      </c>
      <c r="L38" s="172">
        <v>21</v>
      </c>
      <c r="M38" s="172">
        <f t="shared" si="27"/>
        <v>0</v>
      </c>
      <c r="N38" s="172">
        <v>0</v>
      </c>
      <c r="O38" s="172">
        <f t="shared" si="28"/>
        <v>0</v>
      </c>
      <c r="P38" s="172">
        <v>0</v>
      </c>
      <c r="Q38" s="172">
        <f t="shared" si="29"/>
        <v>0</v>
      </c>
      <c r="R38" s="172"/>
      <c r="S38" s="172" t="s">
        <v>127</v>
      </c>
      <c r="T38" s="173" t="s">
        <v>128</v>
      </c>
      <c r="U38" s="154">
        <v>2.9000000000000001E-2</v>
      </c>
      <c r="V38" s="154">
        <f t="shared" si="30"/>
        <v>0.03</v>
      </c>
      <c r="W38" s="154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90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68">
        <v>31</v>
      </c>
      <c r="B39" s="169" t="s">
        <v>140</v>
      </c>
      <c r="C39" s="175" t="s">
        <v>181</v>
      </c>
      <c r="D39" s="170" t="s">
        <v>104</v>
      </c>
      <c r="E39" s="171">
        <v>15</v>
      </c>
      <c r="F39" s="172">
        <v>0</v>
      </c>
      <c r="G39" s="172">
        <f t="shared" si="8"/>
        <v>0</v>
      </c>
      <c r="H39" s="172">
        <v>400</v>
      </c>
      <c r="I39" s="172">
        <f t="shared" si="25"/>
        <v>6000</v>
      </c>
      <c r="J39" s="172">
        <v>100</v>
      </c>
      <c r="K39" s="172">
        <f t="shared" si="26"/>
        <v>1500</v>
      </c>
      <c r="L39" s="172">
        <v>21</v>
      </c>
      <c r="M39" s="172">
        <f t="shared" si="27"/>
        <v>0</v>
      </c>
      <c r="N39" s="172">
        <v>0</v>
      </c>
      <c r="O39" s="172">
        <f t="shared" si="28"/>
        <v>0</v>
      </c>
      <c r="P39" s="172">
        <v>0</v>
      </c>
      <c r="Q39" s="172">
        <f t="shared" si="29"/>
        <v>0</v>
      </c>
      <c r="R39" s="172"/>
      <c r="S39" s="172" t="s">
        <v>127</v>
      </c>
      <c r="T39" s="173" t="s">
        <v>128</v>
      </c>
      <c r="U39" s="154">
        <v>2.9000000000000001E-2</v>
      </c>
      <c r="V39" s="154">
        <f t="shared" si="30"/>
        <v>0.44</v>
      </c>
      <c r="W39" s="154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90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45" outlineLevel="1">
      <c r="A40" s="168">
        <v>32</v>
      </c>
      <c r="B40" s="169" t="s">
        <v>141</v>
      </c>
      <c r="C40" s="175" t="s">
        <v>182</v>
      </c>
      <c r="D40" s="170" t="s">
        <v>133</v>
      </c>
      <c r="E40" s="171">
        <v>600</v>
      </c>
      <c r="F40" s="172">
        <v>0</v>
      </c>
      <c r="G40" s="172">
        <f t="shared" si="8"/>
        <v>0</v>
      </c>
      <c r="H40" s="172">
        <v>20</v>
      </c>
      <c r="I40" s="172">
        <f t="shared" si="25"/>
        <v>12000</v>
      </c>
      <c r="J40" s="172">
        <v>5</v>
      </c>
      <c r="K40" s="172">
        <f t="shared" si="26"/>
        <v>3000</v>
      </c>
      <c r="L40" s="172">
        <v>21</v>
      </c>
      <c r="M40" s="172">
        <f t="shared" si="27"/>
        <v>0</v>
      </c>
      <c r="N40" s="172">
        <v>0</v>
      </c>
      <c r="O40" s="172">
        <f t="shared" si="28"/>
        <v>0</v>
      </c>
      <c r="P40" s="172">
        <v>0</v>
      </c>
      <c r="Q40" s="172">
        <f t="shared" si="29"/>
        <v>0</v>
      </c>
      <c r="R40" s="172"/>
      <c r="S40" s="172" t="s">
        <v>127</v>
      </c>
      <c r="T40" s="173" t="s">
        <v>128</v>
      </c>
      <c r="U40" s="154">
        <v>2.9000000000000001E-2</v>
      </c>
      <c r="V40" s="154">
        <f t="shared" si="30"/>
        <v>17.399999999999999</v>
      </c>
      <c r="W40" s="154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>
      <c r="A41" s="168">
        <v>33</v>
      </c>
      <c r="B41" s="169" t="s">
        <v>186</v>
      </c>
      <c r="C41" s="175" t="s">
        <v>187</v>
      </c>
      <c r="D41" s="170" t="s">
        <v>104</v>
      </c>
      <c r="E41" s="171">
        <v>5</v>
      </c>
      <c r="F41" s="172">
        <v>0</v>
      </c>
      <c r="G41" s="172">
        <f t="shared" si="8"/>
        <v>0</v>
      </c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 t="s">
        <v>197</v>
      </c>
      <c r="T41" s="173" t="s">
        <v>197</v>
      </c>
      <c r="U41" s="154">
        <v>2.9000000000000001E-2</v>
      </c>
      <c r="V41" s="154">
        <f t="shared" si="30"/>
        <v>0.15</v>
      </c>
      <c r="W41" s="154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>
      <c r="A42" s="168">
        <v>34</v>
      </c>
      <c r="B42" s="169" t="s">
        <v>184</v>
      </c>
      <c r="C42" s="175" t="s">
        <v>185</v>
      </c>
      <c r="D42" s="170" t="s">
        <v>104</v>
      </c>
      <c r="E42" s="171">
        <v>1</v>
      </c>
      <c r="F42" s="172">
        <v>0</v>
      </c>
      <c r="G42" s="172">
        <f t="shared" si="8"/>
        <v>0</v>
      </c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 t="s">
        <v>197</v>
      </c>
      <c r="T42" s="173" t="s">
        <v>197</v>
      </c>
      <c r="U42" s="154">
        <v>2.9000000000000001E-2</v>
      </c>
      <c r="V42" s="154">
        <f t="shared" si="30"/>
        <v>0.03</v>
      </c>
      <c r="W42" s="154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90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>
      <c r="A43" s="168">
        <v>35</v>
      </c>
      <c r="B43" s="169" t="s">
        <v>188</v>
      </c>
      <c r="C43" s="175" t="s">
        <v>189</v>
      </c>
      <c r="D43" s="170" t="s">
        <v>104</v>
      </c>
      <c r="E43" s="171">
        <v>15</v>
      </c>
      <c r="F43" s="172">
        <v>0</v>
      </c>
      <c r="G43" s="172">
        <f t="shared" si="8"/>
        <v>0</v>
      </c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 t="s">
        <v>197</v>
      </c>
      <c r="T43" s="173" t="s">
        <v>197</v>
      </c>
      <c r="U43" s="154">
        <v>0.59299999999999997</v>
      </c>
      <c r="V43" s="154">
        <f t="shared" si="30"/>
        <v>8.9</v>
      </c>
      <c r="W43" s="154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90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68">
        <v>36</v>
      </c>
      <c r="B44" s="169" t="s">
        <v>190</v>
      </c>
      <c r="C44" s="175" t="s">
        <v>191</v>
      </c>
      <c r="D44" s="170" t="s">
        <v>88</v>
      </c>
      <c r="E44" s="171">
        <v>265</v>
      </c>
      <c r="F44" s="172">
        <v>0</v>
      </c>
      <c r="G44" s="172">
        <f t="shared" ref="G44:G45" si="31">E44*F44</f>
        <v>0</v>
      </c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 t="s">
        <v>197</v>
      </c>
      <c r="T44" s="173" t="s">
        <v>197</v>
      </c>
      <c r="U44" s="154">
        <v>0.16500000000000001</v>
      </c>
      <c r="V44" s="154">
        <f t="shared" si="30"/>
        <v>43.73</v>
      </c>
      <c r="W44" s="154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90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>
      <c r="A45" s="168">
        <v>37</v>
      </c>
      <c r="B45" s="169" t="s">
        <v>194</v>
      </c>
      <c r="C45" s="175" t="s">
        <v>193</v>
      </c>
      <c r="D45" s="170" t="s">
        <v>139</v>
      </c>
      <c r="E45" s="171">
        <v>1</v>
      </c>
      <c r="F45" s="172">
        <v>0</v>
      </c>
      <c r="G45" s="172">
        <f t="shared" si="31"/>
        <v>0</v>
      </c>
      <c r="H45" s="172">
        <v>4125</v>
      </c>
      <c r="I45" s="172">
        <f t="shared" ref="I45" si="32">ROUND(E45*H45,2)</f>
        <v>4125</v>
      </c>
      <c r="J45" s="172">
        <v>1375</v>
      </c>
      <c r="K45" s="172">
        <f t="shared" ref="K45" si="33">ROUND(E45*J45,2)</f>
        <v>1375</v>
      </c>
      <c r="L45" s="172">
        <v>21</v>
      </c>
      <c r="M45" s="172">
        <f t="shared" ref="M45" si="34">G45*(1+L45/100)</f>
        <v>0</v>
      </c>
      <c r="N45" s="172">
        <v>0</v>
      </c>
      <c r="O45" s="172">
        <f t="shared" ref="O45" si="35">ROUND(E45*N45,2)</f>
        <v>0</v>
      </c>
      <c r="P45" s="172">
        <v>0</v>
      </c>
      <c r="Q45" s="172">
        <f t="shared" ref="Q45" si="36">ROUND(E45*P45,2)</f>
        <v>0</v>
      </c>
      <c r="R45" s="172"/>
      <c r="S45" s="172" t="s">
        <v>127</v>
      </c>
      <c r="T45" s="173" t="s">
        <v>128</v>
      </c>
      <c r="U45" s="154"/>
      <c r="V45" s="154"/>
      <c r="W45" s="154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>
      <c r="A46" s="168">
        <v>38</v>
      </c>
      <c r="B46" s="169" t="s">
        <v>196</v>
      </c>
      <c r="C46" s="175" t="s">
        <v>195</v>
      </c>
      <c r="D46" s="170" t="s">
        <v>139</v>
      </c>
      <c r="E46" s="171">
        <v>15</v>
      </c>
      <c r="F46" s="172">
        <v>0</v>
      </c>
      <c r="G46" s="172">
        <f t="shared" ref="G46:G47" si="37">E46*F46</f>
        <v>0</v>
      </c>
      <c r="H46" s="172">
        <v>4126</v>
      </c>
      <c r="I46" s="172">
        <f t="shared" ref="I46:I47" si="38">ROUND(E46*H46,2)</f>
        <v>61890</v>
      </c>
      <c r="J46" s="172">
        <v>1376</v>
      </c>
      <c r="K46" s="172">
        <f t="shared" ref="K46:K47" si="39">ROUND(E46*J46,2)</f>
        <v>20640</v>
      </c>
      <c r="L46" s="172">
        <v>22</v>
      </c>
      <c r="M46" s="172">
        <f t="shared" ref="M46:M47" si="40">G46*(1+L46/100)</f>
        <v>0</v>
      </c>
      <c r="N46" s="172">
        <v>1</v>
      </c>
      <c r="O46" s="172">
        <f t="shared" ref="O46:O47" si="41">ROUND(E46*N46,2)</f>
        <v>15</v>
      </c>
      <c r="P46" s="172">
        <v>1</v>
      </c>
      <c r="Q46" s="172">
        <f t="shared" ref="Q46:Q47" si="42">ROUND(E46*P46,2)</f>
        <v>15</v>
      </c>
      <c r="R46" s="172"/>
      <c r="S46" s="172" t="s">
        <v>127</v>
      </c>
      <c r="T46" s="173" t="s">
        <v>128</v>
      </c>
      <c r="U46" s="154"/>
      <c r="V46" s="154"/>
      <c r="W46" s="154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68">
        <v>39</v>
      </c>
      <c r="B47" s="169" t="s">
        <v>198</v>
      </c>
      <c r="C47" s="175" t="s">
        <v>199</v>
      </c>
      <c r="D47" s="170" t="s">
        <v>139</v>
      </c>
      <c r="E47" s="171">
        <v>9</v>
      </c>
      <c r="F47" s="172">
        <v>0</v>
      </c>
      <c r="G47" s="172">
        <f t="shared" si="37"/>
        <v>0</v>
      </c>
      <c r="H47" s="172">
        <v>2850</v>
      </c>
      <c r="I47" s="172">
        <f t="shared" si="38"/>
        <v>25650</v>
      </c>
      <c r="J47" s="172">
        <v>150</v>
      </c>
      <c r="K47" s="172">
        <f t="shared" si="39"/>
        <v>1350</v>
      </c>
      <c r="L47" s="172">
        <v>21</v>
      </c>
      <c r="M47" s="172">
        <f t="shared" si="40"/>
        <v>0</v>
      </c>
      <c r="N47" s="172">
        <v>8.5999999999999998E-4</v>
      </c>
      <c r="O47" s="172">
        <f t="shared" si="41"/>
        <v>0.01</v>
      </c>
      <c r="P47" s="172">
        <v>0</v>
      </c>
      <c r="Q47" s="172">
        <f t="shared" si="42"/>
        <v>0</v>
      </c>
      <c r="R47" s="172"/>
      <c r="S47" s="172" t="s">
        <v>127</v>
      </c>
      <c r="T47" s="173" t="s">
        <v>128</v>
      </c>
      <c r="U47" s="154"/>
      <c r="V47" s="154"/>
      <c r="W47" s="154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68">
        <v>40</v>
      </c>
      <c r="B48" s="169" t="s">
        <v>142</v>
      </c>
      <c r="C48" s="175" t="s">
        <v>183</v>
      </c>
      <c r="D48" s="170" t="s">
        <v>139</v>
      </c>
      <c r="E48" s="171">
        <v>1</v>
      </c>
      <c r="F48" s="172">
        <v>0</v>
      </c>
      <c r="G48" s="172">
        <f t="shared" si="8"/>
        <v>0</v>
      </c>
      <c r="H48" s="172">
        <v>2850</v>
      </c>
      <c r="I48" s="172">
        <f t="shared" si="25"/>
        <v>2850</v>
      </c>
      <c r="J48" s="172">
        <v>150</v>
      </c>
      <c r="K48" s="172">
        <f t="shared" si="26"/>
        <v>150</v>
      </c>
      <c r="L48" s="172">
        <v>21</v>
      </c>
      <c r="M48" s="172">
        <f t="shared" si="27"/>
        <v>0</v>
      </c>
      <c r="N48" s="172">
        <v>8.5999999999999998E-4</v>
      </c>
      <c r="O48" s="172">
        <f t="shared" si="28"/>
        <v>0</v>
      </c>
      <c r="P48" s="172">
        <v>0</v>
      </c>
      <c r="Q48" s="172">
        <f t="shared" si="29"/>
        <v>0</v>
      </c>
      <c r="R48" s="172"/>
      <c r="S48" s="172" t="s">
        <v>127</v>
      </c>
      <c r="T48" s="173" t="s">
        <v>128</v>
      </c>
      <c r="U48" s="154">
        <v>0.22700000000000001</v>
      </c>
      <c r="V48" s="154">
        <f t="shared" si="30"/>
        <v>0.23</v>
      </c>
      <c r="W48" s="154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90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>
      <c r="A49" s="156" t="s">
        <v>85</v>
      </c>
      <c r="B49" s="157" t="s">
        <v>59</v>
      </c>
      <c r="C49" s="174" t="s">
        <v>28</v>
      </c>
      <c r="D49" s="158"/>
      <c r="E49" s="159"/>
      <c r="F49" s="160"/>
      <c r="G49" s="160">
        <f>SUMIF(AG50:AG52,"&lt;&gt;NOR",G50:G52)</f>
        <v>0</v>
      </c>
      <c r="H49" s="160"/>
      <c r="I49" s="160">
        <f>SUM(I50:I52)</f>
        <v>0</v>
      </c>
      <c r="J49" s="160"/>
      <c r="K49" s="160">
        <f>SUM(K50:K52)</f>
        <v>52274.069999999992</v>
      </c>
      <c r="L49" s="160"/>
      <c r="M49" s="160">
        <f>SUM(M50:M52)</f>
        <v>0</v>
      </c>
      <c r="N49" s="160"/>
      <c r="O49" s="160">
        <f>SUM(O50:O52)</f>
        <v>0</v>
      </c>
      <c r="P49" s="160"/>
      <c r="Q49" s="160">
        <f>SUM(Q50:Q52)</f>
        <v>0</v>
      </c>
      <c r="R49" s="160"/>
      <c r="S49" s="160"/>
      <c r="T49" s="161"/>
      <c r="U49" s="155"/>
      <c r="V49" s="155">
        <f>SUM(V50:V52)</f>
        <v>0</v>
      </c>
      <c r="W49" s="155"/>
      <c r="AG49" t="s">
        <v>86</v>
      </c>
    </row>
    <row r="50" spans="1:60" outlineLevel="1">
      <c r="A50" s="168">
        <v>41</v>
      </c>
      <c r="B50" s="169" t="s">
        <v>143</v>
      </c>
      <c r="C50" s="175" t="s">
        <v>144</v>
      </c>
      <c r="D50" s="170" t="s">
        <v>145</v>
      </c>
      <c r="E50" s="171">
        <v>1</v>
      </c>
      <c r="F50" s="172">
        <v>0</v>
      </c>
      <c r="G50" s="172">
        <v>0</v>
      </c>
      <c r="H50" s="172">
        <v>0</v>
      </c>
      <c r="I50" s="172">
        <f>ROUND(E50*H50,2)</f>
        <v>0</v>
      </c>
      <c r="J50" s="172">
        <v>23232.92</v>
      </c>
      <c r="K50" s="172">
        <f>ROUND(E50*J50,2)</f>
        <v>23232.92</v>
      </c>
      <c r="L50" s="172">
        <v>21</v>
      </c>
      <c r="M50" s="172">
        <f>G50*(1+L50/100)</f>
        <v>0</v>
      </c>
      <c r="N50" s="172">
        <v>0</v>
      </c>
      <c r="O50" s="172">
        <f>ROUND(E50*N50,2)</f>
        <v>0</v>
      </c>
      <c r="P50" s="172">
        <v>0</v>
      </c>
      <c r="Q50" s="172">
        <f>ROUND(E50*P50,2)</f>
        <v>0</v>
      </c>
      <c r="R50" s="172"/>
      <c r="S50" s="172" t="s">
        <v>89</v>
      </c>
      <c r="T50" s="173" t="s">
        <v>128</v>
      </c>
      <c r="U50" s="154">
        <v>0</v>
      </c>
      <c r="V50" s="154">
        <f>ROUND(E50*U50,2)</f>
        <v>0</v>
      </c>
      <c r="W50" s="154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146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68">
        <v>42</v>
      </c>
      <c r="B51" s="169" t="s">
        <v>147</v>
      </c>
      <c r="C51" s="175" t="s">
        <v>148</v>
      </c>
      <c r="D51" s="170" t="s">
        <v>145</v>
      </c>
      <c r="E51" s="171">
        <v>1</v>
      </c>
      <c r="F51" s="172">
        <v>0</v>
      </c>
      <c r="G51" s="172">
        <v>0</v>
      </c>
      <c r="H51" s="172">
        <v>0</v>
      </c>
      <c r="I51" s="172">
        <f>ROUND(E51*H51,2)</f>
        <v>0</v>
      </c>
      <c r="J51" s="172">
        <v>9680.3799999999992</v>
      </c>
      <c r="K51" s="172">
        <f>ROUND(E51*J51,2)</f>
        <v>9680.3799999999992</v>
      </c>
      <c r="L51" s="172">
        <v>21</v>
      </c>
      <c r="M51" s="172">
        <f>G51*(1+L51/100)</f>
        <v>0</v>
      </c>
      <c r="N51" s="172">
        <v>0</v>
      </c>
      <c r="O51" s="172">
        <f>ROUND(E51*N51,2)</f>
        <v>0</v>
      </c>
      <c r="P51" s="172">
        <v>0</v>
      </c>
      <c r="Q51" s="172">
        <f>ROUND(E51*P51,2)</f>
        <v>0</v>
      </c>
      <c r="R51" s="172"/>
      <c r="S51" s="172" t="s">
        <v>89</v>
      </c>
      <c r="T51" s="173" t="s">
        <v>128</v>
      </c>
      <c r="U51" s="154">
        <v>0</v>
      </c>
      <c r="V51" s="154">
        <f>ROUND(E51*U51,2)</f>
        <v>0</v>
      </c>
      <c r="W51" s="154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149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68">
        <v>43</v>
      </c>
      <c r="B52" s="169" t="s">
        <v>150</v>
      </c>
      <c r="C52" s="175" t="s">
        <v>151</v>
      </c>
      <c r="D52" s="170" t="s">
        <v>145</v>
      </c>
      <c r="E52" s="171">
        <v>1</v>
      </c>
      <c r="F52" s="172">
        <v>0</v>
      </c>
      <c r="G52" s="172">
        <v>0</v>
      </c>
      <c r="H52" s="172">
        <v>0</v>
      </c>
      <c r="I52" s="172">
        <f>ROUND(E52*H52,2)</f>
        <v>0</v>
      </c>
      <c r="J52" s="172">
        <v>19360.77</v>
      </c>
      <c r="K52" s="172">
        <f>ROUND(E52*J52,2)</f>
        <v>19360.77</v>
      </c>
      <c r="L52" s="172">
        <v>21</v>
      </c>
      <c r="M52" s="172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2"/>
      <c r="S52" s="172" t="s">
        <v>89</v>
      </c>
      <c r="T52" s="173" t="s">
        <v>128</v>
      </c>
      <c r="U52" s="154">
        <v>0</v>
      </c>
      <c r="V52" s="154">
        <f>ROUND(E52*U52,2)</f>
        <v>0</v>
      </c>
      <c r="W52" s="154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>
      <c r="A53" s="156" t="s">
        <v>85</v>
      </c>
      <c r="B53" s="157" t="s">
        <v>60</v>
      </c>
      <c r="C53" s="174" t="s">
        <v>29</v>
      </c>
      <c r="D53" s="158"/>
      <c r="E53" s="159"/>
      <c r="F53" s="160"/>
      <c r="G53" s="160">
        <f>SUMIF(AG54:AG54,"&lt;&gt;NOR",G54:G54)</f>
        <v>0</v>
      </c>
      <c r="H53" s="160"/>
      <c r="I53" s="160">
        <f>SUM(I54:I54)</f>
        <v>0</v>
      </c>
      <c r="J53" s="160"/>
      <c r="K53" s="160">
        <f>SUM(K54:K54)</f>
        <v>5500</v>
      </c>
      <c r="L53" s="160"/>
      <c r="M53" s="160">
        <f>SUM(M54:M54)</f>
        <v>0</v>
      </c>
      <c r="N53" s="160"/>
      <c r="O53" s="160">
        <f>SUM(O54:O54)</f>
        <v>0</v>
      </c>
      <c r="P53" s="160"/>
      <c r="Q53" s="160">
        <f>SUM(Q54:Q54)</f>
        <v>0</v>
      </c>
      <c r="R53" s="160"/>
      <c r="S53" s="160"/>
      <c r="T53" s="161"/>
      <c r="U53" s="155"/>
      <c r="V53" s="155">
        <f>SUM(V54:V54)</f>
        <v>0</v>
      </c>
      <c r="W53" s="155"/>
      <c r="AG53" t="s">
        <v>86</v>
      </c>
    </row>
    <row r="54" spans="1:60" outlineLevel="1">
      <c r="A54" s="162">
        <v>44</v>
      </c>
      <c r="B54" s="163" t="s">
        <v>154</v>
      </c>
      <c r="C54" s="176" t="s">
        <v>155</v>
      </c>
      <c r="D54" s="164" t="s">
        <v>152</v>
      </c>
      <c r="E54" s="165">
        <v>1</v>
      </c>
      <c r="F54" s="166">
        <v>0</v>
      </c>
      <c r="G54" s="166">
        <v>0</v>
      </c>
      <c r="H54" s="166">
        <v>0</v>
      </c>
      <c r="I54" s="166">
        <f>ROUND(E54*H54,2)</f>
        <v>0</v>
      </c>
      <c r="J54" s="166">
        <v>5500</v>
      </c>
      <c r="K54" s="166">
        <f>ROUND(E54*J54,2)</f>
        <v>5500</v>
      </c>
      <c r="L54" s="166">
        <v>21</v>
      </c>
      <c r="M54" s="166">
        <f>G54*(1+L54/100)</f>
        <v>0</v>
      </c>
      <c r="N54" s="166">
        <v>0</v>
      </c>
      <c r="O54" s="166">
        <f>ROUND(E54*N54,2)</f>
        <v>0</v>
      </c>
      <c r="P54" s="166">
        <v>0</v>
      </c>
      <c r="Q54" s="166">
        <f>ROUND(E54*P54,2)</f>
        <v>0</v>
      </c>
      <c r="R54" s="166"/>
      <c r="S54" s="166" t="s">
        <v>127</v>
      </c>
      <c r="T54" s="167" t="s">
        <v>128</v>
      </c>
      <c r="U54" s="154">
        <v>0</v>
      </c>
      <c r="V54" s="154">
        <f>ROUND(E54*U54,2)</f>
        <v>0</v>
      </c>
      <c r="W54" s="154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153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5"/>
      <c r="B55" s="6"/>
      <c r="C55" s="177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AE55">
        <v>15</v>
      </c>
      <c r="AF55">
        <v>21</v>
      </c>
    </row>
    <row r="56" spans="1:60">
      <c r="C56" s="178"/>
      <c r="D56" s="142"/>
      <c r="AG56" t="s">
        <v>156</v>
      </c>
    </row>
    <row r="57" spans="1:60">
      <c r="D57" s="142"/>
    </row>
    <row r="58" spans="1:60">
      <c r="D58" s="142"/>
    </row>
    <row r="59" spans="1:60">
      <c r="D59" s="142"/>
    </row>
    <row r="60" spans="1:60">
      <c r="D60" s="142"/>
    </row>
    <row r="61" spans="1:60">
      <c r="D61" s="142"/>
    </row>
    <row r="62" spans="1:60">
      <c r="D62" s="142"/>
    </row>
    <row r="63" spans="1:60">
      <c r="D63" s="142"/>
    </row>
    <row r="64" spans="1:60">
      <c r="D64" s="142"/>
    </row>
    <row r="65" spans="4:4">
      <c r="D65" s="142"/>
    </row>
    <row r="66" spans="4:4">
      <c r="D66" s="142"/>
    </row>
    <row r="67" spans="4:4">
      <c r="D67" s="142"/>
    </row>
    <row r="68" spans="4:4">
      <c r="D68" s="142"/>
    </row>
    <row r="69" spans="4:4">
      <c r="D69" s="142"/>
    </row>
    <row r="70" spans="4:4">
      <c r="D70" s="142"/>
    </row>
    <row r="71" spans="4:4">
      <c r="D71" s="142"/>
    </row>
    <row r="72" spans="4:4">
      <c r="D72" s="142"/>
    </row>
    <row r="73" spans="4:4">
      <c r="D73" s="142"/>
    </row>
    <row r="74" spans="4:4">
      <c r="D74" s="142"/>
    </row>
    <row r="75" spans="4:4">
      <c r="D75" s="142"/>
    </row>
    <row r="76" spans="4:4">
      <c r="D76" s="142"/>
    </row>
    <row r="77" spans="4:4">
      <c r="D77" s="142"/>
    </row>
    <row r="78" spans="4:4">
      <c r="D78" s="142"/>
    </row>
    <row r="79" spans="4:4">
      <c r="D79" s="142"/>
    </row>
    <row r="80" spans="4:4">
      <c r="D80" s="142"/>
    </row>
    <row r="81" spans="4:4">
      <c r="D81" s="142"/>
    </row>
    <row r="82" spans="4:4">
      <c r="D82" s="142"/>
    </row>
    <row r="83" spans="4:4">
      <c r="D83" s="142"/>
    </row>
    <row r="84" spans="4:4">
      <c r="D84" s="142"/>
    </row>
    <row r="85" spans="4:4">
      <c r="D85" s="142"/>
    </row>
    <row r="86" spans="4:4">
      <c r="D86" s="142"/>
    </row>
    <row r="87" spans="4:4">
      <c r="D87" s="142"/>
    </row>
    <row r="88" spans="4:4">
      <c r="D88" s="142"/>
    </row>
    <row r="89" spans="4:4">
      <c r="D89" s="142"/>
    </row>
    <row r="90" spans="4:4">
      <c r="D90" s="142"/>
    </row>
    <row r="91" spans="4:4">
      <c r="D91" s="142"/>
    </row>
    <row r="92" spans="4:4">
      <c r="D92" s="142"/>
    </row>
    <row r="93" spans="4:4">
      <c r="D93" s="142"/>
    </row>
    <row r="94" spans="4:4">
      <c r="D94" s="142"/>
    </row>
    <row r="95" spans="4:4">
      <c r="D95" s="142"/>
    </row>
    <row r="96" spans="4:4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radim bartek</cp:lastModifiedBy>
  <cp:lastPrinted>2018-02-10T16:16:11Z</cp:lastPrinted>
  <dcterms:created xsi:type="dcterms:W3CDTF">2009-04-08T07:15:50Z</dcterms:created>
  <dcterms:modified xsi:type="dcterms:W3CDTF">2018-02-10T16:32:41Z</dcterms:modified>
</cp:coreProperties>
</file>