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19029"/>
  <workbookPr/>
  <bookViews>
    <workbookView xWindow="0" yWindow="0" windowWidth="28800" windowHeight="12210" activeTab="0"/>
  </bookViews>
  <sheets>
    <sheet name="Rekapitulace stavby" sheetId="1" r:id="rId1"/>
    <sheet name="0 - Ostatní vedlejší náklady" sheetId="2" r:id="rId2"/>
    <sheet name="1.1 - Oprava ul. Zukalova" sheetId="3" r:id="rId3"/>
    <sheet name="1.2 - Sanace pláně chodní..." sheetId="4" r:id="rId4"/>
  </sheets>
  <definedNames>
    <definedName name="_xlnm._FilterDatabase" localSheetId="1" hidden="1">'0 - Ostatní vedlejší náklady'!$C$77:$K$104</definedName>
    <definedName name="_xlnm._FilterDatabase" localSheetId="2" hidden="1">'1.1 - Oprava ul. Zukalova'!$C$90:$K$331</definedName>
    <definedName name="_xlnm._FilterDatabase" localSheetId="3" hidden="1">'1.2 - Sanace pláně chodní...'!$C$86:$K$114</definedName>
    <definedName name="_xlnm.Print_Area" localSheetId="1">'0 - Ostatní vedlejší náklady'!$C$4:$J$36,'0 - Ostatní vedlejší náklady'!$C$42:$J$59,'0 - Ostatní vedlejší náklady'!$C$65:$K$104</definedName>
    <definedName name="_xlnm.Print_Area" localSheetId="2">'1.1 - Oprava ul. Zukalova'!$C$4:$J$38,'1.1 - Oprava ul. Zukalova'!$C$44:$J$70,'1.1 - Oprava ul. Zukalova'!$C$76:$K$331</definedName>
    <definedName name="_xlnm.Print_Area" localSheetId="3">'1.2 - Sanace pláně chodní...'!$C$4:$J$38,'1.2 - Sanace pláně chodní...'!$C$44:$J$66,'1.2 - Sanace pláně chodní...'!$C$72:$K$114</definedName>
    <definedName name="_xlnm.Print_Area" localSheetId="0">'Rekapitulace stavby'!$D$4:$AO$33,'Rekapitulace stavby'!$C$39:$AQ$56</definedName>
    <definedName name="_xlnm.Print_Titles" localSheetId="0">'Rekapitulace stavby'!$49:$49</definedName>
    <definedName name="_xlnm.Print_Titles" localSheetId="1">'0 - Ostatní vedlejší náklady'!$77:$77</definedName>
    <definedName name="_xlnm.Print_Titles" localSheetId="2">'1.1 - Oprava ul. Zukalova'!$90:$90</definedName>
    <definedName name="_xlnm.Print_Titles" localSheetId="3">'1.2 - Sanace pláně chodní...'!$86:$86</definedName>
  </definedNames>
  <calcPr calcId="171027"/>
</workbook>
</file>

<file path=xl/sharedStrings.xml><?xml version="1.0" encoding="utf-8"?>
<sst xmlns="http://schemas.openxmlformats.org/spreadsheetml/2006/main" count="3520" uniqueCount="581">
  <si>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</si>
  <si>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</si>
  <si>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</si>
  <si>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</si>
  <si>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</si>
  <si>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</si>
  <si>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</si>
  <si>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{d1beddb9-0a99-4bb4-af17-bad87720a4f8}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</si>
  <si>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</si>
  <si>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</si>
  <si>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</si>
  <si>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</si>
  <si>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</si>
  <si>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</si>
  <si>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</si>
  <si>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</si>
  <si>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1147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</si>
  <si>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</si>
  <si>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</si>
  <si>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Oprava ul. Zukalova v Krnově</t>
  </si>
  <si>
    <t>KSO:</t>
  </si>
  <si>
    <t/>
  </si>
  <si>
    <t>CC-CZ:</t>
  </si>
  <si>
    <t>Místo:</t>
  </si>
  <si>
    <t>Krnov</t>
  </si>
  <si>
    <t>Datum:</t>
  </si>
  <si>
    <t>20. 3. 2018</t>
  </si>
  <si>
    <t>Zadavatel:</t>
  </si>
  <si>
    <t>IČ:</t>
  </si>
  <si>
    <t>00296139</t>
  </si>
  <si>
    <t>Město Krnov</t>
  </si>
  <si>
    <t>DIČ:</t>
  </si>
  <si>
    <t>CZ00296139</t>
  </si>
  <si>
    <t>Uchazeč:</t>
  </si>
  <si>
    <t>Vyplň údaj</t>
  </si>
  <si>
    <t>Projektant:</t>
  </si>
  <si>
    <t>25893076</t>
  </si>
  <si>
    <t>True</t>
  </si>
  <si>
    <t>UDI MORAVA s.r.o.</t>
  </si>
  <si>
    <t>CZ25893076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</si>
  <si>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</si>
  <si>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</si>
  <si>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</si>
  <si>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</si>
  <si>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</si>
  <si>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</si>
  <si>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</si>
  <si>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</si>
  <si>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</si>
  <si>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</si>
  <si>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</si>
  <si>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</si>
  <si>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</si>
  <si>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</si>
  <si>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</si>
  <si>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</si>
  <si>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</si>
  <si>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</si>
  <si>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</si>
  <si>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</si>
  <si>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</si>
  <si>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</si>
  <si>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</si>
  <si>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</si>
  <si>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</si>
  <si>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</si>
  <si>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</si>
  <si>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</si>
  <si>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</si>
  <si>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</si>
  <si>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</si>
  <si>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</si>
  <si>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</si>
  <si>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</si>
  <si>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</si>
  <si>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</si>
  <si>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</si>
  <si>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</si>
  <si>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</si>
  <si>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</si>
  <si>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Ostatní vedlejší náklady</t>
  </si>
  <si>
    <t>STA</t>
  </si>
  <si>
    <t>1</t>
  </si>
  <si>
    <t>{c03b4580-e9cf-4dfd-8c5b-5f160ef3e046}</t>
  </si>
  <si>
    <t>2</t>
  </si>
  <si>
    <t>Oprava ul. Zukalova</t>
  </si>
  <si>
    <t>{483d40d5-a7ac-425a-ba3a-5855ebd7c0f3}</t>
  </si>
  <si>
    <t>1.1</t>
  </si>
  <si>
    <t>Soupis</t>
  </si>
  <si>
    <t>{b6702536-07f0-4e26-a1ba-de93625a25c9}</t>
  </si>
  <si>
    <t>1.2</t>
  </si>
  <si>
    <t>Sanace pláně chodníku se souhlasem investora</t>
  </si>
  <si>
    <t>{697b78f2-5f64-434e-a9b0-cab4ef1eda52}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</si>
  <si>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</si>
  <si>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</si>
  <si>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</si>
  <si>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</si>
  <si>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</si>
  <si>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</si>
  <si>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</si>
  <si>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0 - Ostatní vedlejší náklady</t>
  </si>
  <si>
    <t>REKAPITULACE ČLENĚNÍ SOUPISU PRACÍ</t>
  </si>
  <si>
    <t>Kód dílu - Popis</t>
  </si>
  <si>
    <t>Cena celkem [CZK]</t>
  </si>
  <si>
    <t>Náklady soupisu celkem</t>
  </si>
  <si>
    <t>-1</t>
  </si>
  <si>
    <t>OST - Ostatní</t>
  </si>
  <si>
    <t>VRN - Vedlejší rozpočtové náklady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</si>
  <si>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</si>
  <si>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</si>
  <si>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</si>
  <si>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</si>
  <si>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</si>
  <si>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</si>
  <si>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</si>
  <si>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</si>
  <si>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</si>
  <si>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</si>
  <si>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</si>
  <si>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</si>
  <si>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</si>
  <si>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</si>
  <si>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OST</t>
  </si>
  <si>
    <t>Ostatní</t>
  </si>
  <si>
    <t>4</t>
  </si>
  <si>
    <t>ROZPOCET</t>
  </si>
  <si>
    <t>K</t>
  </si>
  <si>
    <t>012103000</t>
  </si>
  <si>
    <t>Geodetické práce před výstavbou</t>
  </si>
  <si>
    <t>soub</t>
  </si>
  <si>
    <t>CS ÚRS 2018 01</t>
  </si>
  <si>
    <t>1024</t>
  </si>
  <si>
    <t>328326114</t>
  </si>
  <si>
    <t>P</t>
  </si>
  <si>
    <t>Poznámka k položce:
vytyčení stávajících inženýrských sítí</t>
  </si>
  <si>
    <t>012203000</t>
  </si>
  <si>
    <t>Geodetické práce při provádění stavby</t>
  </si>
  <si>
    <t>993626788</t>
  </si>
  <si>
    <t>3</t>
  </si>
  <si>
    <t>012303000</t>
  </si>
  <si>
    <t>Geodetické práce po výstavbě</t>
  </si>
  <si>
    <t>-1348985618</t>
  </si>
  <si>
    <t>Poznámka k položce:
zaměření skutečného provedení stavby na podkladě KN</t>
  </si>
  <si>
    <t>012303000a</t>
  </si>
  <si>
    <t>315415563</t>
  </si>
  <si>
    <t>Poznámka k položce:
Zaměření a vypracování geometrických (oddělovacích) plánů.</t>
  </si>
  <si>
    <t>5</t>
  </si>
  <si>
    <t>013254000</t>
  </si>
  <si>
    <t>Dokumentace skutečného provedení stavby</t>
  </si>
  <si>
    <t>1222287342</t>
  </si>
  <si>
    <t>Poznámka k položce:
Dokumentace pro kolaudaci a závěrečná zpráva kvality</t>
  </si>
  <si>
    <t>6</t>
  </si>
  <si>
    <t>041103000</t>
  </si>
  <si>
    <t>Autorský dozor projektanta</t>
  </si>
  <si>
    <t>1164775794</t>
  </si>
  <si>
    <t>7</t>
  </si>
  <si>
    <t>043103000</t>
  </si>
  <si>
    <t>Zkoušky bez rozlišení</t>
  </si>
  <si>
    <t>1261862108</t>
  </si>
  <si>
    <t>Poznámka k položce:
zkoušky únosnosti zemní pláně chodníku po odtěžení podkladu - 4x
zkoušky únosnosti po položení podkladní vrstvy - 4x
zkoušky zemní pláně po sanaci (se souhlasem investora) - 6x
zkoušky živičných vrstev (kontrolní odvrty)</t>
  </si>
  <si>
    <t>8</t>
  </si>
  <si>
    <t>049102000</t>
  </si>
  <si>
    <t>Náklady vzniklé v souvislosti s přípravou stavby</t>
  </si>
  <si>
    <t>1761928850</t>
  </si>
  <si>
    <t>Poznámka k položce:
Dokumentace přechodného dopravního značení včetně projednání a odsouhlasení uzavírek s příslušnými orgány a zajištění stanovení dočasného dopravního značení.</t>
  </si>
  <si>
    <t>9</t>
  </si>
  <si>
    <t>049103000</t>
  </si>
  <si>
    <t>Náklady vzniklé v souvislosti s realizací stavby</t>
  </si>
  <si>
    <t>-1702143052</t>
  </si>
  <si>
    <t xml:space="preserve">Poznámka k položce:
Dodavatel zajistí zpracování fotodokumentace průběhu prací na stavbě, kterou následně předá investorovi. Fotodokumentace bude dokladovat postup prací a nasazení  stavebních mechanismů i provádění zkoušek. Snímky budou předány na CD ve složkách pojmenovaných dle jednotlivých dnů.
</t>
  </si>
  <si>
    <t>10</t>
  </si>
  <si>
    <t>079002000</t>
  </si>
  <si>
    <t>Ostatní provozní vlivy - zajištění bezpečnosti chodců</t>
  </si>
  <si>
    <t>-2054995406</t>
  </si>
  <si>
    <t>Poznámka k položce:
náklady související s usměrněním provozu chodců - výstražné ohraničující pásky, zábrany, přenosná dočasná zábradlí, výstražné cedulky BOZP - osazení, odstranění a údržba(výměna) po celou dobu stavby.</t>
  </si>
  <si>
    <t>11</t>
  </si>
  <si>
    <t>R</t>
  </si>
  <si>
    <t>Provizorní dopravní značení</t>
  </si>
  <si>
    <t>vlastní</t>
  </si>
  <si>
    <t>2006353381</t>
  </si>
  <si>
    <t>Poznámka k položce:
Montáž a demontáž dočasného DZ dle jednotlivých etap, včetně údržby a výměny baterií v akumulátorech po dobu instalace dočasného dopravního značení.</t>
  </si>
  <si>
    <t>VRN</t>
  </si>
  <si>
    <t>Vedlejší rozpočtové náklady</t>
  </si>
  <si>
    <t>12</t>
  </si>
  <si>
    <t>032103000</t>
  </si>
  <si>
    <t>Náklady na stavební buňky - zřízení a provoz zařízení staveniště po dobu stavby</t>
  </si>
  <si>
    <t>-1742395855</t>
  </si>
  <si>
    <t>Poznámka k položce:
Položka bude uplatněna jen v případě průkazného využití zhotovitelem.</t>
  </si>
  <si>
    <t>13</t>
  </si>
  <si>
    <t>039103000</t>
  </si>
  <si>
    <t>Rozebrání, bourání a odvoz zařízení staveniště</t>
  </si>
  <si>
    <t>-645155483</t>
  </si>
  <si>
    <t>Poznámka k položce:
Rozebrání ZS, odvoz a úprava ploch</t>
  </si>
  <si>
    <t>1 - Oprava ul. Zukalova</t>
  </si>
  <si>
    <t>Soupis:</t>
  </si>
  <si>
    <t>1.1 - Oprava ul. Zukalova</t>
  </si>
  <si>
    <t>HSV - Práce a dodávky HSV</t>
  </si>
  <si>
    <t xml:space="preserve">    1 - Zemní práce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</si>
  <si>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</si>
  <si>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</si>
  <si>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</si>
  <si>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</si>
  <si>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</si>
  <si>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</si>
  <si>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</si>
  <si>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>HSV</t>
  </si>
  <si>
    <t>Práce a dodávky HSV</t>
  </si>
  <si>
    <t>Zemní práce</t>
  </si>
  <si>
    <t>113106121</t>
  </si>
  <si>
    <t>Rozebrání dlažeb z betonových nebo kamenných dlaždic komunikací pro pěší ručně</t>
  </si>
  <si>
    <t>m2</t>
  </si>
  <si>
    <t>628353309</t>
  </si>
  <si>
    <t>VV</t>
  </si>
  <si>
    <t>"rozebrání stávající dlažby 30x30 =" 662,0</t>
  </si>
  <si>
    <t>Součet</t>
  </si>
  <si>
    <t>113106123</t>
  </si>
  <si>
    <t>Rozebrání dlažeb ze zámkových dlaždic komunikací pro pěší ručně</t>
  </si>
  <si>
    <t>-324215164</t>
  </si>
  <si>
    <t>"rozebrání pro předláždění stávající plochy mimo chodník pro napojení navrhované opravy =" 4,0</t>
  </si>
  <si>
    <t>"rozebrání stávající zámkové dlažby =" 14,0</t>
  </si>
  <si>
    <t>113106161</t>
  </si>
  <si>
    <t>Rozebrání dlažeb vozovek z drobných kostek s ložem z kameniva ručně</t>
  </si>
  <si>
    <t>-931579883</t>
  </si>
  <si>
    <t>"rozebrání žulové dlažby - kostky po očištění nabídnout majiteli k převzetí =" 6,0</t>
  </si>
  <si>
    <t>113107164</t>
  </si>
  <si>
    <t>Odstranění podkladu z kameniva drceného tl 400 mm strojně pl přes 50 do 200 m2</t>
  </si>
  <si>
    <t>1794545659</t>
  </si>
  <si>
    <t>sanace S2, odkop na úroveň -400 mm od nivelety po odstranění 90 mm živičných vrstev v rámci frézování obrusné vrstvy a frézování Sanace 1</t>
  </si>
  <si>
    <t>"odkop podkladních vrstev v tl. 310 mm  (plocha cca 20 % z plochy sanace 1) =" 85,0</t>
  </si>
  <si>
    <t>113107171</t>
  </si>
  <si>
    <t>Odstranění podkladu z betonu prostého tl 150 mm strojně pl přes 50 do 200 m2</t>
  </si>
  <si>
    <t>-1899253877</t>
  </si>
  <si>
    <t>"demolice betonu =" 66,0</t>
  </si>
  <si>
    <t>113107222</t>
  </si>
  <si>
    <t>Odstranění podkladu z kameniva drceného tl 200 mm strojně pl přes 200 m2</t>
  </si>
  <si>
    <t>515315252</t>
  </si>
  <si>
    <t>odstranění podkladních vrstev v tl. 150 mm pod plochami z</t>
  </si>
  <si>
    <t>"betonových dlaždic 30x30 cm =" 662,0</t>
  </si>
  <si>
    <t>"ze zámkové dlažby =" 14,0</t>
  </si>
  <si>
    <t>"ze žulových kostek =" 6,0</t>
  </si>
  <si>
    <t>"betonu =" 66,0</t>
  </si>
  <si>
    <t>113154123</t>
  </si>
  <si>
    <t>Frézování živičného krytu tl 50 mm pruh š 1 m pl do 500 m2 bez překážek v trase</t>
  </si>
  <si>
    <t>-1614382690</t>
  </si>
  <si>
    <t>"frézování tloušťky50  v rámci sanace S1 =" 416,0</t>
  </si>
  <si>
    <t>113154332</t>
  </si>
  <si>
    <t>Frézování živičného krytu tl 40 mm pruh š 2 m pl do 10000 m2 bez překážek v trase</t>
  </si>
  <si>
    <t>-842010346</t>
  </si>
  <si>
    <t>"odfrézování stávajícího krytu =" 1385,0</t>
  </si>
  <si>
    <t>113202111</t>
  </si>
  <si>
    <t>Vytrhání obrub krajníků obrubníků stojatých</t>
  </si>
  <si>
    <t>m</t>
  </si>
  <si>
    <t>-2077914392</t>
  </si>
  <si>
    <t>"vybourání obrub =" 540,0</t>
  </si>
  <si>
    <t>122302201</t>
  </si>
  <si>
    <t>Odkopávky a prokopávky nezapažené pro silnice objemu do 100 m3 v hornině tř. 4</t>
  </si>
  <si>
    <t>m3</t>
  </si>
  <si>
    <t>-984469940</t>
  </si>
  <si>
    <t>"odtěžení zeminy pro stavbu chodníku =" 0,320 * (810,0 - 748,0)</t>
  </si>
  <si>
    <t>130001101</t>
  </si>
  <si>
    <t>Příplatek za ztížení vykopávky v blízkosti podzemního vedení</t>
  </si>
  <si>
    <t>-1484015451</t>
  </si>
  <si>
    <t>"ztížená vykopávka v blízkosti inženýrských sítí =" 0,5 * 19,840</t>
  </si>
  <si>
    <t>162601102</t>
  </si>
  <si>
    <t>Vodorovné přemístění do 5000 m výkopku/sypaniny z horniny tř. 1 až 4</t>
  </si>
  <si>
    <t>1966997689</t>
  </si>
  <si>
    <t>"odvoz výkopku na skládku =" 19,84</t>
  </si>
  <si>
    <t>171201211</t>
  </si>
  <si>
    <t>Poplatek za uložení stavebního odpadu - zeminy a kameniva na skládce</t>
  </si>
  <si>
    <t>t</t>
  </si>
  <si>
    <t>-692307146</t>
  </si>
  <si>
    <t>"výpočet =" 1,65 * 19,84</t>
  </si>
  <si>
    <t>14</t>
  </si>
  <si>
    <t>181951102</t>
  </si>
  <si>
    <t>Úprava pláně v hornině tř. 1 až 4 se zhutněním</t>
  </si>
  <si>
    <t>1010135178</t>
  </si>
  <si>
    <t>"chodník =" 697,0</t>
  </si>
  <si>
    <t>"vjezdy =" 113,0</t>
  </si>
  <si>
    <t>"sanace S2 =" 85,0</t>
  </si>
  <si>
    <t>Komunikace pozemní</t>
  </si>
  <si>
    <t>564851111</t>
  </si>
  <si>
    <t>Podklad ze štěrkodrtě ŠD tl 150 mm</t>
  </si>
  <si>
    <t>-1407176633</t>
  </si>
  <si>
    <t>"ŠD 0/32; 150 mm - vozovka Sanace 2 =" 85,0</t>
  </si>
  <si>
    <t>16</t>
  </si>
  <si>
    <t>564861111</t>
  </si>
  <si>
    <t>Podklad ze štěrkodrtě ŠD tl 200 mm</t>
  </si>
  <si>
    <t>-1357871336</t>
  </si>
  <si>
    <t>"ŠD 0/32; 200 mm - chodník ze zámkové dlažby, zesílená konstrukce =" 697,0</t>
  </si>
  <si>
    <t>"ŠD 0/32; 200 mm - vjezdy ze žulové kostky, zesílená konstrukce =" 113,0</t>
  </si>
  <si>
    <t>"ŠD 0/32; 200 mm - vozovka Sanace 2 =" 85,0</t>
  </si>
  <si>
    <t>17</t>
  </si>
  <si>
    <t>573231106</t>
  </si>
  <si>
    <t>Postřik živičný spojovací ze silniční emulze v množství 0,30 kg/m2</t>
  </si>
  <si>
    <t>-2083169593</t>
  </si>
  <si>
    <t>"pod obrusnou vrstvu =" 1385,0</t>
  </si>
  <si>
    <t>"pod vyrovnávací vrstvu =" 208,0</t>
  </si>
  <si>
    <t>"pod vrstvu ACL v rámci Sanace 1 (případně Sanace 2) =" 416,0</t>
  </si>
  <si>
    <t>18</t>
  </si>
  <si>
    <t>577134111</t>
  </si>
  <si>
    <t>Asfaltový beton vrstva obrusná ACO 11 (ABS) tř. I tl 40 mm š do 3 m z nemodifikovaného asfaltu</t>
  </si>
  <si>
    <t>2109753773</t>
  </si>
  <si>
    <t>ACO 11+; 40 mm</t>
  </si>
  <si>
    <t>"oprava vozovky =" 1385,0</t>
  </si>
  <si>
    <t>19</t>
  </si>
  <si>
    <t>577145112</t>
  </si>
  <si>
    <t>Asfaltový beton vrstva ložní ACL 16 (ABH) tl 50 mm š do 3 m z nemodifikovaného asfaltu</t>
  </si>
  <si>
    <t>1736859561</t>
  </si>
  <si>
    <t>ACL 16+; 50 mm</t>
  </si>
  <si>
    <t>"vyrovnávací vrstva v rozsahu cca 15% plochy =" 208,0</t>
  </si>
  <si>
    <t>"vrstva v rámci sanace S1 případně S2 (odhad do 30% plochy) =" 416,0</t>
  </si>
  <si>
    <t>20</t>
  </si>
  <si>
    <t>591211111</t>
  </si>
  <si>
    <t>Kladení dlažby z kostek drobných z kamene do lože z kameniva těženého tl 50 mm</t>
  </si>
  <si>
    <t>-1782355604</t>
  </si>
  <si>
    <t>"dlažba vjezdů z řul.kostek 10/12 do lože ze ŠD fr. 4/8 a s vyspárováním ŠD fr. 4/8 =" 113,0</t>
  </si>
  <si>
    <t>M</t>
  </si>
  <si>
    <t>58380124</t>
  </si>
  <si>
    <t>kostka dlažební žula drobná</t>
  </si>
  <si>
    <t>919802857</t>
  </si>
  <si>
    <t>"spotřeba cca 1t = 5m2 =" 113,0 / 5,0 *1,02</t>
  </si>
  <si>
    <t>22</t>
  </si>
  <si>
    <t>596211110</t>
  </si>
  <si>
    <t>Kladení zámkové dlažby komunikací pro pěší tl 60 mm skupiny A pl do 50 m2</t>
  </si>
  <si>
    <t>-107511878</t>
  </si>
  <si>
    <t>"předláždění stávající plochy mimo chodník pro napojení navrhované opravy =" 4,0</t>
  </si>
  <si>
    <t>23</t>
  </si>
  <si>
    <t>596211213</t>
  </si>
  <si>
    <t>Kladení zámkové dlažby komunikací pro pěší tl 80 mm skupiny A pl přes 300 m2</t>
  </si>
  <si>
    <t>-380597756</t>
  </si>
  <si>
    <t>"chodník, zesílená konstrukce =" 697</t>
  </si>
  <si>
    <t>24</t>
  </si>
  <si>
    <t>592453170</t>
  </si>
  <si>
    <t>dlažba zámková šedá 200 x 200 mm, tl. 80 mm</t>
  </si>
  <si>
    <t>-1652837664</t>
  </si>
  <si>
    <t>"spotřeba =" 1,01 * 697,0</t>
  </si>
  <si>
    <t>Trubní vedení</t>
  </si>
  <si>
    <t>25</t>
  </si>
  <si>
    <t>871350410.1</t>
  </si>
  <si>
    <t>Montáž kanalizačního potrubí korugovaného SN 10 z polypropylenu DN 200</t>
  </si>
  <si>
    <t>-2087695919</t>
  </si>
  <si>
    <t>včetně zemních prací - výkop rýhy, lože, obsyp a zásyp do úrovně okolních kčních vrstev vozovky a chodníku</t>
  </si>
  <si>
    <t>"přípojka DN 150 - prodloužení přípojek k UV =" 5,0</t>
  </si>
  <si>
    <t>"přípojka DN 150 - přípojky dešťových svodů =" 23,0</t>
  </si>
  <si>
    <t>26</t>
  </si>
  <si>
    <t>286152040</t>
  </si>
  <si>
    <t>trubka kanalizační SN10 UR-2 DN 150 mm/ 5 m</t>
  </si>
  <si>
    <t>kus</t>
  </si>
  <si>
    <t>709755499</t>
  </si>
  <si>
    <t>27</t>
  </si>
  <si>
    <t>895941111b</t>
  </si>
  <si>
    <t>Zřízení vpusti kanalizační uliční z betonových dílců typ UV-50 normální</t>
  </si>
  <si>
    <t>-1778366096</t>
  </si>
  <si>
    <t>vč.zemních prací, odstranění původních prefabrikátů stávající UV v případě posunu a zpětného zásypu (obsypu)</t>
  </si>
  <si>
    <t>"posun vpustí do nové polohy =" 10</t>
  </si>
  <si>
    <t>28</t>
  </si>
  <si>
    <t>592238210</t>
  </si>
  <si>
    <t>vpusť betonová uliční prstenec 18x66x10 cm</t>
  </si>
  <si>
    <t>1264396905</t>
  </si>
  <si>
    <t>pro UV s posunem bude posouzen stav prefabrikátů a se souhlasem investora budou původní prefabrikáty nahrazeny novými kusy</t>
  </si>
  <si>
    <t>29</t>
  </si>
  <si>
    <t>592238500</t>
  </si>
  <si>
    <t>dno betonové pro uliční vpusť s výtokovým otvorem 45x33x5 cm</t>
  </si>
  <si>
    <t>302571044</t>
  </si>
  <si>
    <t>30</t>
  </si>
  <si>
    <t>592238520</t>
  </si>
  <si>
    <t>dno betonové pro uliční vpusť s kalovou prohlubní 45x30x5 cm</t>
  </si>
  <si>
    <t>-1159062306</t>
  </si>
  <si>
    <t>31</t>
  </si>
  <si>
    <t>592238570</t>
  </si>
  <si>
    <t>skruž betonová pro uliční vpusť horní 45 x 29,5 x 5 cm</t>
  </si>
  <si>
    <t>-1553025158</t>
  </si>
  <si>
    <t>32</t>
  </si>
  <si>
    <t>592238600</t>
  </si>
  <si>
    <t>skruž betonová pro uliční vpusť středová 45 x 19,5 x 5 cm</t>
  </si>
  <si>
    <t>670525687</t>
  </si>
  <si>
    <t>33</t>
  </si>
  <si>
    <t>592238640</t>
  </si>
  <si>
    <t>prstenec betonový pro uliční vpusť vyrovnávací 39 x 6 x 13 cm</t>
  </si>
  <si>
    <t>-418233018</t>
  </si>
  <si>
    <t>34</t>
  </si>
  <si>
    <t>899202111</t>
  </si>
  <si>
    <t>Osazení mříží litinových včetně rámů a košů na bahno pro třídu zatížení A15</t>
  </si>
  <si>
    <t>369494814</t>
  </si>
  <si>
    <t>"posun vpustí =" 10</t>
  </si>
  <si>
    <t>35</t>
  </si>
  <si>
    <t>286mat2</t>
  </si>
  <si>
    <t>KOŠ PLAST PRO ULIČNÍ VPUSŤ vysoký 600x385x270 mm A4</t>
  </si>
  <si>
    <t>-243118598</t>
  </si>
  <si>
    <t>36</t>
  </si>
  <si>
    <t>552mat1</t>
  </si>
  <si>
    <t>MŘÍŽ PLAST 500x500 D 400 rám BEGU komplet pro uliční vpusť</t>
  </si>
  <si>
    <t>-457799044</t>
  </si>
  <si>
    <t>37</t>
  </si>
  <si>
    <t>899202211</t>
  </si>
  <si>
    <t>Demontáž mříží litinových včetně rámů hmotnosti přes 50 do 100 kg</t>
  </si>
  <si>
    <t>830429907</t>
  </si>
  <si>
    <t>demontované rámy a mříže budou předány zpět investorovi</t>
  </si>
  <si>
    <t>38</t>
  </si>
  <si>
    <t>899331111</t>
  </si>
  <si>
    <t>Výšková úprava uličního vstupu nebo vpusti do 200 mm zvýšením poklopu</t>
  </si>
  <si>
    <t>-2070484301</t>
  </si>
  <si>
    <t>"výšková úprava =" 11</t>
  </si>
  <si>
    <t>39</t>
  </si>
  <si>
    <t>899431111</t>
  </si>
  <si>
    <t>Výšková úprava uličního vstupu nebo vpusti do 200 mm zvýšením krycího hrnce, šoupěte nebo hydrantu</t>
  </si>
  <si>
    <t>494285399</t>
  </si>
  <si>
    <t>"výšková úprava =" 8</t>
  </si>
  <si>
    <t>"rezerva na skryté znaky =" 2</t>
  </si>
  <si>
    <t>40</t>
  </si>
  <si>
    <t>89998R1</t>
  </si>
  <si>
    <t>Čištění uličních vpustí</t>
  </si>
  <si>
    <t>-1443388640</t>
  </si>
  <si>
    <t>pročištění UV včetně přípojky tlakovou vodou po dokončení stavby</t>
  </si>
  <si>
    <t>"vyčištění nově zřizovaných a přesunovaných vpustí =" 10</t>
  </si>
  <si>
    <t>41</t>
  </si>
  <si>
    <t>89998R2</t>
  </si>
  <si>
    <t>Dodávka a osazení čístících kusů střešního svodu</t>
  </si>
  <si>
    <t>1467431233</t>
  </si>
  <si>
    <t>Ostatní konstrukce a práce, bourání</t>
  </si>
  <si>
    <t>42</t>
  </si>
  <si>
    <t>916111123.1</t>
  </si>
  <si>
    <t>Osazení obruby z drobných kostek s boční opěrou do lože z betonu prostého C16/20</t>
  </si>
  <si>
    <t>-1095320358</t>
  </si>
  <si>
    <t>"dvouřádek =" 2 * 510,0</t>
  </si>
  <si>
    <t>"dvouřádek kolem HV =" 2 * 14,0</t>
  </si>
  <si>
    <t>"jednořádek pro oddělení vjezdů =" 70,0</t>
  </si>
  <si>
    <t>43</t>
  </si>
  <si>
    <t>583801200</t>
  </si>
  <si>
    <t>869444952</t>
  </si>
  <si>
    <t>"výpočet =" 1118,0 * 0,024 * 1,01</t>
  </si>
  <si>
    <t>44</t>
  </si>
  <si>
    <t>916231213</t>
  </si>
  <si>
    <t>Osazení chodníkového obrubníku betonového stojatého s boční opěrou do lože z betonu prostého C16/20</t>
  </si>
  <si>
    <t>-1998674859</t>
  </si>
  <si>
    <t>45</t>
  </si>
  <si>
    <t>59217017</t>
  </si>
  <si>
    <t>obrubník betonový chodníkový 100x10x25 cm</t>
  </si>
  <si>
    <t>-1335807496</t>
  </si>
  <si>
    <t>46</t>
  </si>
  <si>
    <t>919112212</t>
  </si>
  <si>
    <t>Řezání spár pro vytvoření komůrky š 10 mm hl 20 mm pro těsnící zálivku v živičném krytu</t>
  </si>
  <si>
    <t>1284832378</t>
  </si>
  <si>
    <t>"v místech napojení na stávající povrchy =" 27,0</t>
  </si>
  <si>
    <t>47</t>
  </si>
  <si>
    <t>919121212</t>
  </si>
  <si>
    <t>Těsnění spár zálivkou za studena pro komůrky š 10 mm hl 20 mm bez těsnicího profilu</t>
  </si>
  <si>
    <t>-632431823</t>
  </si>
  <si>
    <t>48</t>
  </si>
  <si>
    <t>919726122</t>
  </si>
  <si>
    <t>Geotextilie pro ochranu, separaci a filtraci netkaná měrná hmotnost do 300 g/m2</t>
  </si>
  <si>
    <t>746235626</t>
  </si>
  <si>
    <t>"Separační geotextilie vč. uložení - v rácmi sanace S2 =" 85,0</t>
  </si>
  <si>
    <t>49</t>
  </si>
  <si>
    <t>919735112</t>
  </si>
  <si>
    <t>Řezání stávajícího živičného krytu hl do 100 mm</t>
  </si>
  <si>
    <t>-867932349</t>
  </si>
  <si>
    <t>"řezání podél obrub a v místě napojení na navazující živici =" 550,0</t>
  </si>
  <si>
    <t>50</t>
  </si>
  <si>
    <t>938909311</t>
  </si>
  <si>
    <t>Čištění vozovek metením strojně podkladu nebo krytu betonového nebo živičného</t>
  </si>
  <si>
    <t>-317647990</t>
  </si>
  <si>
    <t>"sanace S1 =" 416,0</t>
  </si>
  <si>
    <t>51</t>
  </si>
  <si>
    <t>979054451</t>
  </si>
  <si>
    <t>Očištění vybouraných zámkových dlaždic s původním spárováním z kameniva těženého</t>
  </si>
  <si>
    <t>1984411701</t>
  </si>
  <si>
    <t>"pro předláždění stávající plochy mimo chodník pro napojení navrhované opravy =" 4,0</t>
  </si>
  <si>
    <t>52</t>
  </si>
  <si>
    <t>979071021</t>
  </si>
  <si>
    <t>Očištění dlažebních kostek drobných s původním spárováním kamenivem těženým při překopech ing sítí</t>
  </si>
  <si>
    <t>1061364786</t>
  </si>
  <si>
    <t>997</t>
  </si>
  <si>
    <t>Přesun sutě</t>
  </si>
  <si>
    <t>53</t>
  </si>
  <si>
    <t>997221551</t>
  </si>
  <si>
    <t>Vodorovná doprava suti ze sypkých materiálů do 1 km</t>
  </si>
  <si>
    <t>-1557500351</t>
  </si>
  <si>
    <t>"odvoz vyfrézované živičné vozovky v tl. 40 mm =" 0,103 * 1385,0</t>
  </si>
  <si>
    <t>"odvoz vyfrézované živičné vozovky v tl. 50 mm =" 0,128 * 416,0</t>
  </si>
  <si>
    <t>"z metení vozovky =" 0,020 * 1385,0</t>
  </si>
  <si>
    <t>"z metení vozovky vrámci sanace S1 =" 0,020 * 416,0</t>
  </si>
  <si>
    <t>"odtěžené nestmelené vrstvy vozovky do hl. -40cm =" 0,580 * 85,0</t>
  </si>
  <si>
    <t>"odstraněná podkladní vrstva chodníku z bet.dlaždic 30*30 cm =" 0,290 * 662,0</t>
  </si>
  <si>
    <t>"odstraněná podkladní vrstva chodníku ze zámkové dlažby =" 0,290 * 14,0</t>
  </si>
  <si>
    <t>"odstraněná podkladní vrstva chodníku ze žulových kostek =" 0,290 * 6,0</t>
  </si>
  <si>
    <t>"odstraněná podkladní vrstva chodníku s betonovým povrchem =" 0,290 * 66,0</t>
  </si>
  <si>
    <t>54</t>
  </si>
  <si>
    <t>997221559</t>
  </si>
  <si>
    <t>Příplatek ZKD 1 km u vodorovné dopravy suti ze sypkých materiálů</t>
  </si>
  <si>
    <t>1301555551</t>
  </si>
  <si>
    <t>celková vzdálenost 20 km</t>
  </si>
  <si>
    <t>"odvoz vyfrézované živičné vozovky v tl. 40 mm=" (20-1) * 142,655</t>
  </si>
  <si>
    <t>"odvoz vyfrézované živičné vozovky v tl. 50 mm =" (20-1) * 53,246</t>
  </si>
  <si>
    <t>celková vzdálenost 5 km pro odvoz ostatní suti mimo živice</t>
  </si>
  <si>
    <t>"z metení vozovky =" (5-1) * 27,70</t>
  </si>
  <si>
    <t>"z metení vozovky vrámci sanace S1 =" (5-1) * 8,320</t>
  </si>
  <si>
    <t>"odtěžené nestmelené vrstvy vozovky do hl. -40cm =" (5-1) * 49,300</t>
  </si>
  <si>
    <t>"odstraněná podkladní vrstva chodníku z bet.dlaždic 30*30 cm =" (5-1) * 191,980</t>
  </si>
  <si>
    <t>"odstraněná podkladní vrstva chodníku ze zámkové dlažby =" (5-1) * 4,060</t>
  </si>
  <si>
    <t>"odstraněná podkladní vrstva chodníku ze žulových kostek =" (5-1) * 1,740</t>
  </si>
  <si>
    <t>"odstraněná podkladní vrstva chodníku s betonovým povrchem =" (5-1) * 19,140</t>
  </si>
  <si>
    <t>55</t>
  </si>
  <si>
    <t>997221561</t>
  </si>
  <si>
    <t>Vodorovná doprava suti z kusových materiálů do 1 km</t>
  </si>
  <si>
    <t>-654809560</t>
  </si>
  <si>
    <t>"odvoz vybouraných obrub =" 0,205 * 540,0</t>
  </si>
  <si>
    <t>"odvoz rozebrané stávající bet.dlažby 30x30 cm =" 0,255 * 662,0</t>
  </si>
  <si>
    <t>"odvoz rozebrané zámkové dlažby =" 0,260 * 14,0</t>
  </si>
  <si>
    <t>"odvoz vybouraného betonu =" 0,325 * 66,0</t>
  </si>
  <si>
    <t>56</t>
  </si>
  <si>
    <t>997221569</t>
  </si>
  <si>
    <t>Příplatek ZKD 1 km u vodorovné dopravy suti z kusových materiálů</t>
  </si>
  <si>
    <t>-334385754</t>
  </si>
  <si>
    <t>celková vzdálenost k odvozu 5 km</t>
  </si>
  <si>
    <t>"odvoz vybouraných obrub =" (5-1) * 110,70</t>
  </si>
  <si>
    <t>"odvoz rozebrané stávající bet.dlažby 30x30 cm =" (5-1) * 168,810</t>
  </si>
  <si>
    <t>"odvoz rozebrané zámkové dlažby =" (5-1) * 3,640</t>
  </si>
  <si>
    <t>"odvoz vybouraného betonu =" (5-1) * 21,450</t>
  </si>
  <si>
    <t>57</t>
  </si>
  <si>
    <t>997221815</t>
  </si>
  <si>
    <t>Poplatek za uložení na skládce (skládkovné) stavebního odpadu betonového kód odpadu 170 101</t>
  </si>
  <si>
    <t>234150402</t>
  </si>
  <si>
    <t>"vybourané obruby =" 110,70</t>
  </si>
  <si>
    <t>"rozebraná stávající bet.dlažba 30x30 cm =" 168,810</t>
  </si>
  <si>
    <t>"rozebraná zámková dlažba =" 3,640</t>
  </si>
  <si>
    <t>"vybouraný beton =" 21,450</t>
  </si>
  <si>
    <t>58</t>
  </si>
  <si>
    <t>997221845</t>
  </si>
  <si>
    <t>Poplatek za uložení na skládce (skládkovné) odpadu asfaltového bez dehtu kód odpadu 170 302</t>
  </si>
  <si>
    <t>1455356103</t>
  </si>
  <si>
    <t>"vyfrézovaná živičná vozovka v tl. 40 mm =" 142,655</t>
  </si>
  <si>
    <t>"vyfrézovaná živičná vozovka v tl. 50 mm =" 53,246</t>
  </si>
  <si>
    <t>59</t>
  </si>
  <si>
    <t>997221855</t>
  </si>
  <si>
    <t>Poplatek za uložení na skládce (skládkovné) zeminy a kameniva kód odpadu 170 504</t>
  </si>
  <si>
    <t>1608172119</t>
  </si>
  <si>
    <t>"z metení vozovky =" 27,70</t>
  </si>
  <si>
    <t>"z metení vozovky vrámci sanace S1 =" 8,320</t>
  </si>
  <si>
    <t>"odtěžené nestmelené vrstvy vozovky do hl. -40cm =" 49,30</t>
  </si>
  <si>
    <t>"odstraněná podkladní vrstva chodníku z bet.dlaždic 30*30 cm =" 191,980</t>
  </si>
  <si>
    <t>"odstraněná podkladní vrstva chodníku ze zámkové dlažby =" 4,060</t>
  </si>
  <si>
    <t>"odstraněná podkladní vrstva chodníku ze žulových kostek =" 1,740</t>
  </si>
  <si>
    <t>"odstraněná podkladní vrstva chodníku s betonovým povrchem =" 19,140</t>
  </si>
  <si>
    <t>998</t>
  </si>
  <si>
    <t>Přesun hmot</t>
  </si>
  <si>
    <t>60</t>
  </si>
  <si>
    <t>998225111</t>
  </si>
  <si>
    <t>Přesun hmot pro pozemní komunikace s krytem z kamene, monolitickým betonovým nebo živičným</t>
  </si>
  <si>
    <t>1187171108</t>
  </si>
  <si>
    <t>PSV</t>
  </si>
  <si>
    <t>Práce a dodávky PSV</t>
  </si>
  <si>
    <t>711</t>
  </si>
  <si>
    <t>Izolace proti vodě, vlhkosti a plynům</t>
  </si>
  <si>
    <t>61</t>
  </si>
  <si>
    <t>711161212</t>
  </si>
  <si>
    <t>Izolace proti zemní vlhkosti nopovou fólií svislá, nopek v 8,0 mm, tl do 0,6 mm</t>
  </si>
  <si>
    <t>1035703539</t>
  </si>
  <si>
    <t>"podél stěn budov a podezdívek oplocení, šířka 0,5 m a délka 450,0 = " 0,5 * 450,0</t>
  </si>
  <si>
    <t>62</t>
  </si>
  <si>
    <t>711161383</t>
  </si>
  <si>
    <t>Izolace proti zemní vlhkosti nopovou fólií ukončení horní lištou</t>
  </si>
  <si>
    <t>-768889285</t>
  </si>
  <si>
    <t>1.2 - Sanace pláně chodníku se souhlasem investora</t>
  </si>
  <si>
    <t>-2124259737</t>
  </si>
  <si>
    <t>případná sanace pláně se souhlasem investora</t>
  </si>
  <si>
    <t>"případná sanace pláně v místě chodníku tl.0,2 m a ploše 800,0 m2 =" 0,2 * 800,0</t>
  </si>
  <si>
    <t>1657772019</t>
  </si>
  <si>
    <t>"ztížená vykopávka v blízkosti inženýrských sítí cca 50% =" 0,5 * 160,0</t>
  </si>
  <si>
    <t>-734905403</t>
  </si>
  <si>
    <t>"případná sanace pláně v místě chodníku =" 160,0</t>
  </si>
  <si>
    <t>97107567</t>
  </si>
  <si>
    <t>"případná sanace pláně v místě chodníku =" 1,65 * 160,0</t>
  </si>
  <si>
    <t>-1519339099</t>
  </si>
  <si>
    <t>"případná sanace pláně v místě chodníku =" 800,0</t>
  </si>
  <si>
    <t>564561111.1</t>
  </si>
  <si>
    <t>Zřízení podsypu nebo podkladu ze sypaniny tl 200 mm</t>
  </si>
  <si>
    <t>-419907517</t>
  </si>
  <si>
    <t>"včetně nákupu a dovozu vhodného materiálu frakce 0-125 =" 800,0</t>
  </si>
  <si>
    <t>498583151</t>
  </si>
  <si>
    <t>-207270188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</si>
</sst>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41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0"/>
      <name val="Trebuchet MS"/>
      <family val="2"/>
    </font>
    <font>
      <sz val="12"/>
      <color rgb="FF003366"/>
      <name val="Trebuchet MS"/>
      <family val="2"/>
    </font>
    <font>
      <sz val="8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FF0000"/>
      <name val="Trebuchet MS"/>
      <family val="2"/>
    </font>
    <font>
      <sz val="8"/>
      <color rgb="FF800080"/>
      <name val="Trebuchet MS"/>
      <family val="2"/>
    </font>
    <font>
      <sz val="8"/>
      <color rgb="FFFAE682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b/>
      <sz val="16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b/>
      <sz val="10"/>
      <color rgb="FF003366"/>
      <name val="Trebuchet MS"/>
      <family val="2"/>
    </font>
    <font>
      <sz val="10"/>
      <color rgb="FF969696"/>
      <name val="Trebuchet MS"/>
      <family val="2"/>
    </font>
    <font>
      <sz val="10"/>
      <color theme="10"/>
      <name val="Trebuchet MS"/>
      <family val="2"/>
    </font>
    <font>
      <b/>
      <sz val="12"/>
      <color rgb="FF8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i/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u val="single"/>
      <sz val="11"/>
      <color theme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316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2" borderId="0" xfId="0" applyFont="1" applyFill="1" applyAlignment="1" applyProtection="1">
      <alignment horizontal="left" vertical="center"/>
      <protection/>
    </xf>
    <xf numFmtId="0" fontId="6" fillId="2" borderId="0" xfId="0" applyFont="1" applyFill="1" applyAlignment="1" applyProtection="1">
      <alignment vertical="center"/>
      <protection/>
    </xf>
    <xf numFmtId="0" fontId="14" fillId="2" borderId="0" xfId="0" applyFont="1" applyFill="1" applyAlignment="1" applyProtection="1">
      <alignment horizontal="left" vertical="center"/>
      <protection/>
    </xf>
    <xf numFmtId="0" fontId="15" fillId="2" borderId="0" xfId="20" applyFont="1" applyFill="1" applyAlignment="1" applyProtection="1">
      <alignment vertical="center"/>
      <protection/>
    </xf>
    <xf numFmtId="0" fontId="40" fillId="2" borderId="0" xfId="20" applyFill="1"/>
    <xf numFmtId="0" fontId="0" fillId="2" borderId="0" xfId="0" applyFill="1"/>
    <xf numFmtId="0" fontId="13" fillId="2" borderId="0" xfId="0" applyFont="1" applyFill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0" fillId="0" borderId="0" xfId="0" applyBorder="1" applyProtection="1">
      <protection/>
    </xf>
    <xf numFmtId="0" fontId="16" fillId="0" borderId="0" xfId="0" applyFont="1" applyBorder="1" applyAlignment="1" applyProtection="1">
      <alignment horizontal="left" vertical="center"/>
      <protection/>
    </xf>
    <xf numFmtId="0" fontId="0" fillId="0" borderId="5" xfId="0" applyBorder="1" applyProtection="1">
      <protection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top"/>
      <protection/>
    </xf>
    <xf numFmtId="0" fontId="19" fillId="0" borderId="0" xfId="0" applyFont="1" applyBorder="1" applyAlignment="1" applyProtection="1">
      <alignment horizontal="left" vertical="center"/>
      <protection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 applyProtection="1"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21" fillId="0" borderId="7" xfId="0" applyFont="1" applyBorder="1" applyAlignment="1" applyProtection="1">
      <alignment horizontal="left"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5" xfId="0" applyFont="1" applyBorder="1" applyAlignment="1" applyProtection="1">
      <alignment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4" fillId="4" borderId="8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center" vertical="center"/>
      <protection/>
    </xf>
    <xf numFmtId="0" fontId="0" fillId="4" borderId="5" xfId="0" applyFont="1" applyFill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4" xfId="0" applyFont="1" applyBorder="1" applyAlignment="1">
      <alignment vertical="center"/>
    </xf>
    <xf numFmtId="0" fontId="16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19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4" xfId="0" applyFont="1" applyBorder="1" applyAlignment="1">
      <alignment vertical="center"/>
    </xf>
    <xf numFmtId="0" fontId="4" fillId="0" borderId="4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4" xfId="0" applyFont="1" applyBorder="1" applyAlignment="1">
      <alignment vertical="center"/>
    </xf>
    <xf numFmtId="0" fontId="22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5" xfId="0" applyFont="1" applyBorder="1" applyAlignment="1" applyProtection="1">
      <alignment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3" fillId="5" borderId="16" xfId="0" applyFont="1" applyFill="1" applyBorder="1" applyAlignment="1" applyProtection="1">
      <alignment horizontal="center" vertical="center"/>
      <protection/>
    </xf>
    <xf numFmtId="0" fontId="19" fillId="0" borderId="17" xfId="0" applyFont="1" applyBorder="1" applyAlignment="1" applyProtection="1">
      <alignment horizontal="center" vertical="center" wrapText="1"/>
      <protection/>
    </xf>
    <xf numFmtId="0" fontId="19" fillId="0" borderId="18" xfId="0" applyFont="1" applyBorder="1" applyAlignment="1" applyProtection="1">
      <alignment horizontal="center" vertical="center" wrapText="1"/>
      <protection/>
    </xf>
    <xf numFmtId="0" fontId="19" fillId="0" borderId="19" xfId="0" applyFont="1" applyBorder="1" applyAlignment="1" applyProtection="1">
      <alignment horizontal="center" vertical="center" wrapText="1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4" fontId="23" fillId="0" borderId="21" xfId="0" applyNumberFormat="1" applyFont="1" applyBorder="1" applyAlignment="1" applyProtection="1">
      <alignment vertical="center"/>
      <protection/>
    </xf>
    <xf numFmtId="4" fontId="23" fillId="0" borderId="0" xfId="0" applyNumberFormat="1" applyFont="1" applyBorder="1" applyAlignment="1" applyProtection="1">
      <alignment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4" fontId="23" fillId="0" borderId="15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5" fillId="0" borderId="4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horizontal="center" vertical="center"/>
      <protection/>
    </xf>
    <xf numFmtId="0" fontId="5" fillId="0" borderId="4" xfId="0" applyFont="1" applyBorder="1" applyAlignment="1">
      <alignment vertical="center"/>
    </xf>
    <xf numFmtId="4" fontId="30" fillId="0" borderId="21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6" fillId="0" borderId="4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6" fillId="0" borderId="4" xfId="0" applyFont="1" applyBorder="1" applyAlignment="1">
      <alignment vertical="center"/>
    </xf>
    <xf numFmtId="4" fontId="32" fillId="0" borderId="21" xfId="0" applyNumberFormat="1" applyFont="1" applyBorder="1" applyAlignment="1" applyProtection="1">
      <alignment vertical="center"/>
      <protection/>
    </xf>
    <xf numFmtId="4" fontId="32" fillId="0" borderId="0" xfId="0" applyNumberFormat="1" applyFont="1" applyBorder="1" applyAlignment="1" applyProtection="1">
      <alignment vertical="center"/>
      <protection/>
    </xf>
    <xf numFmtId="166" fontId="32" fillId="0" borderId="0" xfId="0" applyNumberFormat="1" applyFont="1" applyBorder="1" applyAlignment="1" applyProtection="1">
      <alignment vertical="center"/>
      <protection/>
    </xf>
    <xf numFmtId="4" fontId="32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2" fillId="0" borderId="22" xfId="0" applyNumberFormat="1" applyFont="1" applyBorder="1" applyAlignment="1" applyProtection="1">
      <alignment vertical="center"/>
      <protection/>
    </xf>
    <xf numFmtId="4" fontId="32" fillId="0" borderId="23" xfId="0" applyNumberFormat="1" applyFont="1" applyBorder="1" applyAlignment="1" applyProtection="1">
      <alignment vertical="center"/>
      <protection/>
    </xf>
    <xf numFmtId="166" fontId="32" fillId="0" borderId="23" xfId="0" applyNumberFormat="1" applyFont="1" applyBorder="1" applyAlignment="1" applyProtection="1">
      <alignment vertical="center"/>
      <protection/>
    </xf>
    <xf numFmtId="4" fontId="32" fillId="0" borderId="24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6" fillId="2" borderId="0" xfId="0" applyFont="1" applyFill="1" applyAlignment="1">
      <alignment vertical="center"/>
    </xf>
    <xf numFmtId="0" fontId="14" fillId="2" borderId="0" xfId="0" applyFont="1" applyFill="1" applyAlignment="1">
      <alignment horizontal="left" vertical="center"/>
    </xf>
    <xf numFmtId="0" fontId="33" fillId="2" borderId="0" xfId="20" applyFont="1" applyFill="1" applyAlignment="1">
      <alignment vertical="center"/>
    </xf>
    <xf numFmtId="0" fontId="6" fillId="2" borderId="0" xfId="0" applyFont="1" applyFill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9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 applyProtection="1">
      <alignment vertical="center" wrapText="1"/>
      <protection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4" fontId="24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 applyProtection="1">
      <alignment vertical="center"/>
      <protection/>
    </xf>
    <xf numFmtId="0" fontId="4" fillId="5" borderId="8" xfId="0" applyFont="1" applyFill="1" applyBorder="1" applyAlignment="1" applyProtection="1">
      <alignment horizontal="left" vertical="center"/>
      <protection/>
    </xf>
    <xf numFmtId="0" fontId="4" fillId="5" borderId="9" xfId="0" applyFont="1" applyFill="1" applyBorder="1" applyAlignment="1" applyProtection="1">
      <alignment horizontal="right" vertical="center"/>
      <protection/>
    </xf>
    <xf numFmtId="0" fontId="4" fillId="5" borderId="9" xfId="0" applyFont="1" applyFill="1" applyBorder="1" applyAlignment="1" applyProtection="1">
      <alignment horizontal="center" vertical="center"/>
      <protection/>
    </xf>
    <xf numFmtId="0" fontId="0" fillId="5" borderId="9" xfId="0" applyFont="1" applyFill="1" applyBorder="1" applyAlignment="1" applyProtection="1">
      <alignment vertical="center"/>
      <protection locked="0"/>
    </xf>
    <xf numFmtId="4" fontId="4" fillId="5" borderId="9" xfId="0" applyNumberFormat="1" applyFont="1" applyFill="1" applyBorder="1" applyAlignment="1" applyProtection="1">
      <alignment vertical="center"/>
      <protection/>
    </xf>
    <xf numFmtId="0" fontId="0" fillId="5" borderId="26" xfId="0" applyFont="1" applyFill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3" fillId="5" borderId="0" xfId="0" applyFont="1" applyFill="1" applyBorder="1" applyAlignment="1" applyProtection="1">
      <alignment horizontal="left" vertical="center"/>
      <protection/>
    </xf>
    <xf numFmtId="0" fontId="0" fillId="5" borderId="0" xfId="0" applyFont="1" applyFill="1" applyBorder="1" applyAlignment="1" applyProtection="1">
      <alignment vertical="center"/>
      <protection locked="0"/>
    </xf>
    <xf numFmtId="0" fontId="3" fillId="5" borderId="0" xfId="0" applyFont="1" applyFill="1" applyBorder="1" applyAlignment="1" applyProtection="1">
      <alignment horizontal="right" vertical="center"/>
      <protection/>
    </xf>
    <xf numFmtId="0" fontId="0" fillId="5" borderId="5" xfId="0" applyFont="1" applyFill="1" applyBorder="1" applyAlignment="1" applyProtection="1">
      <alignment vertical="center"/>
      <protection/>
    </xf>
    <xf numFmtId="0" fontId="34" fillId="0" borderId="0" xfId="0" applyFont="1" applyBorder="1" applyAlignment="1" applyProtection="1">
      <alignment horizontal="left" vertical="center"/>
      <protection/>
    </xf>
    <xf numFmtId="0" fontId="7" fillId="0" borderId="4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horizontal="left" vertical="center"/>
      <protection/>
    </xf>
    <xf numFmtId="0" fontId="7" fillId="0" borderId="23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vertical="center"/>
      <protection locked="0"/>
    </xf>
    <xf numFmtId="4" fontId="7" fillId="0" borderId="23" xfId="0" applyNumberFormat="1" applyFont="1" applyBorder="1" applyAlignment="1" applyProtection="1">
      <alignment vertical="center"/>
      <protection/>
    </xf>
    <xf numFmtId="0" fontId="7" fillId="0" borderId="5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left" vertical="center"/>
      <protection/>
    </xf>
    <xf numFmtId="0" fontId="19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center" vertical="center" wrapText="1"/>
      <protection/>
    </xf>
    <xf numFmtId="0" fontId="3" fillId="5" borderId="17" xfId="0" applyFont="1" applyFill="1" applyBorder="1" applyAlignment="1" applyProtection="1">
      <alignment horizontal="center" vertical="center" wrapText="1"/>
      <protection/>
    </xf>
    <xf numFmtId="0" fontId="3" fillId="5" borderId="18" xfId="0" applyFont="1" applyFill="1" applyBorder="1" applyAlignment="1" applyProtection="1">
      <alignment horizontal="center" vertical="center" wrapText="1"/>
      <protection/>
    </xf>
    <xf numFmtId="0" fontId="3" fillId="5" borderId="18" xfId="0" applyFont="1" applyFill="1" applyBorder="1" applyAlignment="1" applyProtection="1">
      <alignment horizontal="center" vertical="center" wrapText="1"/>
      <protection locked="0"/>
    </xf>
    <xf numFmtId="0" fontId="3" fillId="5" borderId="19" xfId="0" applyFont="1" applyFill="1" applyBorder="1" applyAlignment="1" applyProtection="1">
      <alignment horizontal="center" vertical="center" wrapText="1"/>
      <protection/>
    </xf>
    <xf numFmtId="0" fontId="0" fillId="0" borderId="4" xfId="0" applyFont="1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166" fontId="35" fillId="0" borderId="13" xfId="0" applyNumberFormat="1" applyFont="1" applyBorder="1" applyAlignment="1" applyProtection="1">
      <alignment/>
      <protection/>
    </xf>
    <xf numFmtId="166" fontId="35" fillId="0" borderId="14" xfId="0" applyNumberFormat="1" applyFont="1" applyBorder="1" applyAlignment="1" applyProtection="1">
      <alignment/>
      <protection/>
    </xf>
    <xf numFmtId="4" fontId="36" fillId="0" borderId="0" xfId="0" applyNumberFormat="1" applyFont="1" applyAlignment="1">
      <alignment vertical="center"/>
    </xf>
    <xf numFmtId="0" fontId="8" fillId="0" borderId="4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8" fillId="0" borderId="4" xfId="0" applyFont="1" applyBorder="1" applyAlignment="1">
      <alignment/>
    </xf>
    <xf numFmtId="0" fontId="8" fillId="0" borderId="21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5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0" fillId="0" borderId="27" xfId="0" applyFont="1" applyBorder="1" applyAlignment="1" applyProtection="1">
      <alignment horizontal="center" vertical="center"/>
      <protection/>
    </xf>
    <xf numFmtId="49" fontId="0" fillId="0" borderId="27" xfId="0" applyNumberFormat="1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center" vertical="center" wrapText="1"/>
      <protection/>
    </xf>
    <xf numFmtId="167" fontId="0" fillId="0" borderId="27" xfId="0" applyNumberFormat="1" applyFont="1" applyBorder="1" applyAlignment="1" applyProtection="1">
      <alignment vertical="center"/>
      <protection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5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37" fillId="0" borderId="0" xfId="0" applyFont="1" applyAlignment="1" applyProtection="1">
      <alignment horizontal="left" vertical="center"/>
      <protection/>
    </xf>
    <xf numFmtId="0" fontId="38" fillId="0" borderId="0" xfId="0" applyFont="1" applyAlignment="1" applyProtection="1">
      <alignment vertical="center" wrapText="1"/>
      <protection/>
    </xf>
    <xf numFmtId="0" fontId="0" fillId="0" borderId="21" xfId="0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0" fillId="0" borderId="23" xfId="0" applyFont="1" applyBorder="1" applyAlignment="1" applyProtection="1">
      <alignment vertical="center"/>
      <protection/>
    </xf>
    <xf numFmtId="0" fontId="0" fillId="0" borderId="24" xfId="0" applyFont="1" applyBorder="1" applyAlignment="1" applyProtection="1">
      <alignment vertical="center"/>
      <protection/>
    </xf>
    <xf numFmtId="0" fontId="9" fillId="0" borderId="4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23" xfId="0" applyFont="1" applyBorder="1" applyAlignment="1" applyProtection="1">
      <alignment horizontal="left" vertical="center"/>
      <protection/>
    </xf>
    <xf numFmtId="0" fontId="9" fillId="0" borderId="23" xfId="0" applyFont="1" applyBorder="1" applyAlignment="1" applyProtection="1">
      <alignment vertical="center"/>
      <protection/>
    </xf>
    <xf numFmtId="0" fontId="9" fillId="0" borderId="23" xfId="0" applyFont="1" applyBorder="1" applyAlignment="1" applyProtection="1">
      <alignment vertical="center"/>
      <protection locked="0"/>
    </xf>
    <xf numFmtId="4" fontId="9" fillId="0" borderId="23" xfId="0" applyNumberFormat="1" applyFont="1" applyBorder="1" applyAlignment="1" applyProtection="1">
      <alignment vertical="center"/>
      <protection/>
    </xf>
    <xf numFmtId="0" fontId="9" fillId="0" borderId="5" xfId="0" applyFont="1" applyBorder="1" applyAlignment="1" applyProtection="1">
      <alignment vertical="center"/>
      <protection/>
    </xf>
    <xf numFmtId="0" fontId="0" fillId="0" borderId="0" xfId="0" applyProtection="1">
      <protection/>
    </xf>
    <xf numFmtId="0" fontId="0" fillId="0" borderId="4" xfId="0" applyBorder="1"/>
    <xf numFmtId="0" fontId="9" fillId="0" borderId="0" xfId="0" applyFont="1" applyAlignment="1" applyProtection="1">
      <alignment horizontal="left"/>
      <protection/>
    </xf>
    <xf numFmtId="4" fontId="9" fillId="0" borderId="0" xfId="0" applyNumberFormat="1" applyFont="1" applyAlignment="1" applyProtection="1">
      <alignment/>
      <protection/>
    </xf>
    <xf numFmtId="0" fontId="10" fillId="0" borderId="4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4" xfId="0" applyFont="1" applyBorder="1" applyAlignment="1">
      <alignment vertical="center"/>
    </xf>
    <xf numFmtId="0" fontId="10" fillId="0" borderId="21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4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4" xfId="0" applyFont="1" applyBorder="1" applyAlignment="1">
      <alignment vertical="center"/>
    </xf>
    <xf numFmtId="0" fontId="11" fillId="0" borderId="21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4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4" xfId="0" applyFont="1" applyBorder="1" applyAlignment="1">
      <alignment vertical="center"/>
    </xf>
    <xf numFmtId="0" fontId="12" fillId="0" borderId="21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9" fillId="0" borderId="27" xfId="0" applyFont="1" applyBorder="1" applyAlignment="1" applyProtection="1">
      <alignment horizontal="center" vertical="center"/>
      <protection/>
    </xf>
    <xf numFmtId="49" fontId="39" fillId="0" borderId="27" xfId="0" applyNumberFormat="1" applyFont="1" applyBorder="1" applyAlignment="1" applyProtection="1">
      <alignment horizontal="left" vertical="center" wrapText="1"/>
      <protection/>
    </xf>
    <xf numFmtId="0" fontId="39" fillId="0" borderId="27" xfId="0" applyFont="1" applyBorder="1" applyAlignment="1" applyProtection="1">
      <alignment horizontal="left" vertical="center" wrapText="1"/>
      <protection/>
    </xf>
    <xf numFmtId="0" fontId="39" fillId="0" borderId="27" xfId="0" applyFont="1" applyBorder="1" applyAlignment="1" applyProtection="1">
      <alignment horizontal="center" vertical="center" wrapText="1"/>
      <protection/>
    </xf>
    <xf numFmtId="167" fontId="39" fillId="0" borderId="27" xfId="0" applyNumberFormat="1" applyFont="1" applyBorder="1" applyAlignment="1" applyProtection="1">
      <alignment vertical="center"/>
      <protection/>
    </xf>
    <xf numFmtId="4" fontId="39" fillId="3" borderId="27" xfId="0" applyNumberFormat="1" applyFont="1" applyFill="1" applyBorder="1" applyAlignment="1" applyProtection="1">
      <alignment vertical="center"/>
      <protection locked="0"/>
    </xf>
    <xf numFmtId="4" fontId="39" fillId="0" borderId="27" xfId="0" applyNumberFormat="1" applyFont="1" applyBorder="1" applyAlignment="1" applyProtection="1">
      <alignment vertical="center"/>
      <protection/>
    </xf>
    <xf numFmtId="0" fontId="39" fillId="0" borderId="4" xfId="0" applyFont="1" applyBorder="1" applyAlignment="1">
      <alignment vertical="center"/>
    </xf>
    <xf numFmtId="0" fontId="39" fillId="3" borderId="27" xfId="0" applyFont="1" applyFill="1" applyBorder="1" applyAlignment="1" applyProtection="1">
      <alignment horizontal="left" vertical="center"/>
      <protection locked="0"/>
    </xf>
    <xf numFmtId="0" fontId="39" fillId="0" borderId="0" xfId="0" applyFont="1" applyBorder="1" applyAlignment="1" applyProtection="1">
      <alignment horizontal="center" vertical="center"/>
      <protection/>
    </xf>
    <xf numFmtId="0" fontId="2" fillId="0" borderId="23" xfId="0" applyFont="1" applyBorder="1" applyAlignment="1" applyProtection="1">
      <alignment horizontal="center" vertical="center"/>
      <protection/>
    </xf>
    <xf numFmtId="166" fontId="2" fillId="0" borderId="23" xfId="0" applyNumberFormat="1" applyFont="1" applyBorder="1" applyAlignment="1" applyProtection="1">
      <alignment vertical="center"/>
      <protection/>
    </xf>
    <xf numFmtId="166" fontId="2" fillId="0" borderId="24" xfId="0" applyNumberFormat="1" applyFont="1" applyBorder="1" applyAlignment="1" applyProtection="1">
      <alignment vertical="center"/>
      <protection/>
    </xf>
    <xf numFmtId="0" fontId="20" fillId="0" borderId="0" xfId="0" applyFont="1" applyAlignment="1">
      <alignment horizontal="left" vertical="top" wrapText="1"/>
    </xf>
    <xf numFmtId="0" fontId="20" fillId="0" borderId="0" xfId="0" applyFont="1" applyAlignment="1">
      <alignment horizontal="left" vertical="center"/>
    </xf>
    <xf numFmtId="0" fontId="3" fillId="0" borderId="0" xfId="0" applyFont="1" applyBorder="1" applyAlignment="1" applyProtection="1">
      <alignment horizontal="left" vertical="center"/>
      <protection/>
    </xf>
    <xf numFmtId="0" fontId="0" fillId="0" borderId="0" xfId="0" applyBorder="1" applyProtection="1"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4" fontId="21" fillId="0" borderId="7" xfId="0" applyNumberFormat="1" applyFont="1" applyBorder="1" applyAlignment="1" applyProtection="1">
      <alignment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164" fontId="2" fillId="0" borderId="0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4" fontId="4" fillId="4" borderId="9" xfId="0" applyNumberFormat="1" applyFont="1" applyFill="1" applyBorder="1" applyAlignment="1" applyProtection="1">
      <alignment vertical="center"/>
      <protection/>
    </xf>
    <xf numFmtId="0" fontId="0" fillId="4" borderId="16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23" fillId="0" borderId="20" xfId="0" applyFont="1" applyBorder="1" applyAlignment="1">
      <alignment horizontal="center" vertical="center"/>
    </xf>
    <xf numFmtId="0" fontId="23" fillId="0" borderId="13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21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3" fillId="5" borderId="8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left" vertical="center"/>
      <protection/>
    </xf>
    <xf numFmtId="0" fontId="3" fillId="5" borderId="9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right"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4" fontId="28" fillId="0" borderId="0" xfId="0" applyNumberFormat="1" applyFont="1" applyAlignment="1" applyProtection="1">
      <alignment horizontal="right" vertical="center"/>
      <protection/>
    </xf>
    <xf numFmtId="4" fontId="9" fillId="0" borderId="0" xfId="0" applyNumberFormat="1" applyFont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31" fillId="0" borderId="0" xfId="0" applyFont="1" applyAlignment="1" applyProtection="1">
      <alignment horizontal="left" vertical="center" wrapText="1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0" fillId="0" borderId="0" xfId="0"/>
    <xf numFmtId="0" fontId="19" fillId="0" borderId="0" xfId="0" applyFont="1" applyBorder="1" applyAlignment="1" applyProtection="1">
      <alignment horizontal="left" vertical="center" wrapText="1"/>
      <protection/>
    </xf>
    <xf numFmtId="0" fontId="19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19" fillId="0" borderId="0" xfId="0" applyFont="1" applyAlignment="1" applyProtection="1">
      <alignment horizontal="left" vertical="center" wrapText="1"/>
      <protection/>
    </xf>
    <xf numFmtId="0" fontId="19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3" fillId="2" borderId="0" xfId="20" applyFont="1" applyFill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57"/>
  <sheetViews>
    <sheetView showGridLines="0" tabSelected="1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4" customHeight="1">
      <c r="A1" s="15" t="s">
        <v>0</v>
      </c>
      <c r="B1" s="16"/>
      <c r="C1" s="16"/>
      <c r="D1" s="17" t="s">
        <v>1</v>
      </c>
      <c r="E1" s="16"/>
      <c r="F1" s="16"/>
      <c r="G1" s="16"/>
      <c r="H1" s="16"/>
      <c r="I1" s="16"/>
      <c r="J1" s="16"/>
      <c r="K1" s="18" t="s">
        <v>2</v>
      </c>
      <c r="L1" s="18"/>
      <c r="M1" s="18"/>
      <c r="N1" s="18"/>
      <c r="O1" s="18"/>
      <c r="P1" s="18"/>
      <c r="Q1" s="18"/>
      <c r="R1" s="18"/>
      <c r="S1" s="18"/>
      <c r="T1" s="16"/>
      <c r="U1" s="16"/>
      <c r="V1" s="16"/>
      <c r="W1" s="18" t="s">
        <v>3</v>
      </c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9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1" t="s">
        <v>4</v>
      </c>
      <c r="BB1" s="21" t="s">
        <v>5</v>
      </c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T1" s="22" t="s">
        <v>6</v>
      </c>
      <c r="BU1" s="22" t="s">
        <v>6</v>
      </c>
      <c r="BV1" s="22" t="s">
        <v>7</v>
      </c>
    </row>
    <row r="2" spans="3:72" ht="36.95" customHeight="1">
      <c r="AR2" s="306"/>
      <c r="AS2" s="306"/>
      <c r="AT2" s="306"/>
      <c r="AU2" s="306"/>
      <c r="AV2" s="306"/>
      <c r="AW2" s="306"/>
      <c r="AX2" s="306"/>
      <c r="AY2" s="306"/>
      <c r="AZ2" s="306"/>
      <c r="BA2" s="306"/>
      <c r="BB2" s="306"/>
      <c r="BC2" s="306"/>
      <c r="BD2" s="306"/>
      <c r="BE2" s="306"/>
      <c r="BS2" s="23" t="s">
        <v>8</v>
      </c>
      <c r="BT2" s="23" t="s">
        <v>9</v>
      </c>
    </row>
    <row r="3" spans="2:72" ht="6.95" customHeight="1">
      <c r="B3" s="24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6"/>
      <c r="BS3" s="23" t="s">
        <v>8</v>
      </c>
      <c r="BT3" s="23" t="s">
        <v>10</v>
      </c>
    </row>
    <row r="4" spans="2:71" ht="36.95" customHeight="1">
      <c r="B4" s="27"/>
      <c r="C4" s="28"/>
      <c r="D4" s="29" t="s">
        <v>11</v>
      </c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30"/>
      <c r="AS4" s="31" t="s">
        <v>12</v>
      </c>
      <c r="BE4" s="32" t="s">
        <v>13</v>
      </c>
      <c r="BS4" s="23" t="s">
        <v>14</v>
      </c>
    </row>
    <row r="5" spans="2:71" ht="14.45" customHeight="1">
      <c r="B5" s="27"/>
      <c r="C5" s="28"/>
      <c r="D5" s="33" t="s">
        <v>15</v>
      </c>
      <c r="E5" s="28"/>
      <c r="F5" s="28"/>
      <c r="G5" s="28"/>
      <c r="H5" s="28"/>
      <c r="I5" s="28"/>
      <c r="J5" s="28"/>
      <c r="K5" s="267" t="s">
        <v>16</v>
      </c>
      <c r="L5" s="268"/>
      <c r="M5" s="268"/>
      <c r="N5" s="268"/>
      <c r="O5" s="268"/>
      <c r="P5" s="268"/>
      <c r="Q5" s="268"/>
      <c r="R5" s="268"/>
      <c r="S5" s="268"/>
      <c r="T5" s="268"/>
      <c r="U5" s="268"/>
      <c r="V5" s="268"/>
      <c r="W5" s="268"/>
      <c r="X5" s="268"/>
      <c r="Y5" s="268"/>
      <c r="Z5" s="268"/>
      <c r="AA5" s="268"/>
      <c r="AB5" s="268"/>
      <c r="AC5" s="268"/>
      <c r="AD5" s="268"/>
      <c r="AE5" s="268"/>
      <c r="AF5" s="268"/>
      <c r="AG5" s="268"/>
      <c r="AH5" s="268"/>
      <c r="AI5" s="268"/>
      <c r="AJ5" s="268"/>
      <c r="AK5" s="268"/>
      <c r="AL5" s="268"/>
      <c r="AM5" s="268"/>
      <c r="AN5" s="268"/>
      <c r="AO5" s="268"/>
      <c r="AP5" s="28"/>
      <c r="AQ5" s="30"/>
      <c r="BE5" s="265" t="s">
        <v>17</v>
      </c>
      <c r="BS5" s="23" t="s">
        <v>8</v>
      </c>
    </row>
    <row r="6" spans="2:71" ht="36.95" customHeight="1">
      <c r="B6" s="27"/>
      <c r="C6" s="28"/>
      <c r="D6" s="35" t="s">
        <v>18</v>
      </c>
      <c r="E6" s="28"/>
      <c r="F6" s="28"/>
      <c r="G6" s="28"/>
      <c r="H6" s="28"/>
      <c r="I6" s="28"/>
      <c r="J6" s="28"/>
      <c r="K6" s="269" t="s">
        <v>19</v>
      </c>
      <c r="L6" s="268"/>
      <c r="M6" s="268"/>
      <c r="N6" s="268"/>
      <c r="O6" s="268"/>
      <c r="P6" s="268"/>
      <c r="Q6" s="268"/>
      <c r="R6" s="268"/>
      <c r="S6" s="268"/>
      <c r="T6" s="268"/>
      <c r="U6" s="268"/>
      <c r="V6" s="268"/>
      <c r="W6" s="268"/>
      <c r="X6" s="268"/>
      <c r="Y6" s="268"/>
      <c r="Z6" s="268"/>
      <c r="AA6" s="268"/>
      <c r="AB6" s="268"/>
      <c r="AC6" s="268"/>
      <c r="AD6" s="268"/>
      <c r="AE6" s="268"/>
      <c r="AF6" s="268"/>
      <c r="AG6" s="268"/>
      <c r="AH6" s="268"/>
      <c r="AI6" s="268"/>
      <c r="AJ6" s="268"/>
      <c r="AK6" s="268"/>
      <c r="AL6" s="268"/>
      <c r="AM6" s="268"/>
      <c r="AN6" s="268"/>
      <c r="AO6" s="268"/>
      <c r="AP6" s="28"/>
      <c r="AQ6" s="30"/>
      <c r="BE6" s="266"/>
      <c r="BS6" s="23" t="s">
        <v>8</v>
      </c>
    </row>
    <row r="7" spans="2:71" ht="14.45" customHeight="1">
      <c r="B7" s="27"/>
      <c r="C7" s="28"/>
      <c r="D7" s="36" t="s">
        <v>20</v>
      </c>
      <c r="E7" s="28"/>
      <c r="F7" s="28"/>
      <c r="G7" s="28"/>
      <c r="H7" s="28"/>
      <c r="I7" s="28"/>
      <c r="J7" s="28"/>
      <c r="K7" s="34" t="s">
        <v>21</v>
      </c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36" t="s">
        <v>22</v>
      </c>
      <c r="AL7" s="28"/>
      <c r="AM7" s="28"/>
      <c r="AN7" s="34" t="s">
        <v>21</v>
      </c>
      <c r="AO7" s="28"/>
      <c r="AP7" s="28"/>
      <c r="AQ7" s="30"/>
      <c r="BE7" s="266"/>
      <c r="BS7" s="23" t="s">
        <v>8</v>
      </c>
    </row>
    <row r="8" spans="2:71" ht="14.45" customHeight="1">
      <c r="B8" s="27"/>
      <c r="C8" s="28"/>
      <c r="D8" s="36" t="s">
        <v>23</v>
      </c>
      <c r="E8" s="28"/>
      <c r="F8" s="28"/>
      <c r="G8" s="28"/>
      <c r="H8" s="28"/>
      <c r="I8" s="28"/>
      <c r="J8" s="28"/>
      <c r="K8" s="34" t="s">
        <v>24</v>
      </c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36" t="s">
        <v>25</v>
      </c>
      <c r="AL8" s="28"/>
      <c r="AM8" s="28"/>
      <c r="AN8" s="37" t="s">
        <v>26</v>
      </c>
      <c r="AO8" s="28"/>
      <c r="AP8" s="28"/>
      <c r="AQ8" s="30"/>
      <c r="BE8" s="266"/>
      <c r="BS8" s="23" t="s">
        <v>8</v>
      </c>
    </row>
    <row r="9" spans="2:71" ht="14.45" customHeight="1">
      <c r="B9" s="27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30"/>
      <c r="BE9" s="266"/>
      <c r="BS9" s="23" t="s">
        <v>8</v>
      </c>
    </row>
    <row r="10" spans="2:71" ht="14.45" customHeight="1">
      <c r="B10" s="27"/>
      <c r="C10" s="28"/>
      <c r="D10" s="36" t="s">
        <v>27</v>
      </c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36" t="s">
        <v>28</v>
      </c>
      <c r="AL10" s="28"/>
      <c r="AM10" s="28"/>
      <c r="AN10" s="34" t="s">
        <v>29</v>
      </c>
      <c r="AO10" s="28"/>
      <c r="AP10" s="28"/>
      <c r="AQ10" s="30"/>
      <c r="BE10" s="266"/>
      <c r="BS10" s="23" t="s">
        <v>8</v>
      </c>
    </row>
    <row r="11" spans="2:71" ht="18.4" customHeight="1">
      <c r="B11" s="27"/>
      <c r="C11" s="28"/>
      <c r="D11" s="28"/>
      <c r="E11" s="34" t="s">
        <v>30</v>
      </c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36" t="s">
        <v>31</v>
      </c>
      <c r="AL11" s="28"/>
      <c r="AM11" s="28"/>
      <c r="AN11" s="34" t="s">
        <v>32</v>
      </c>
      <c r="AO11" s="28"/>
      <c r="AP11" s="28"/>
      <c r="AQ11" s="30"/>
      <c r="BE11" s="266"/>
      <c r="BS11" s="23" t="s">
        <v>8</v>
      </c>
    </row>
    <row r="12" spans="2:71" ht="6.95" customHeight="1">
      <c r="B12" s="27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30"/>
      <c r="BE12" s="266"/>
      <c r="BS12" s="23" t="s">
        <v>8</v>
      </c>
    </row>
    <row r="13" spans="2:71" ht="14.45" customHeight="1">
      <c r="B13" s="27"/>
      <c r="C13" s="28"/>
      <c r="D13" s="36" t="s">
        <v>33</v>
      </c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36" t="s">
        <v>28</v>
      </c>
      <c r="AL13" s="28"/>
      <c r="AM13" s="28"/>
      <c r="AN13" s="38" t="s">
        <v>34</v>
      </c>
      <c r="AO13" s="28"/>
      <c r="AP13" s="28"/>
      <c r="AQ13" s="30"/>
      <c r="BE13" s="266"/>
      <c r="BS13" s="23" t="s">
        <v>8</v>
      </c>
    </row>
    <row r="14" spans="2:71" ht="13.5">
      <c r="B14" s="27"/>
      <c r="C14" s="28"/>
      <c r="D14" s="28"/>
      <c r="E14" s="270" t="s">
        <v>34</v>
      </c>
      <c r="F14" s="271"/>
      <c r="G14" s="271"/>
      <c r="H14" s="271"/>
      <c r="I14" s="271"/>
      <c r="J14" s="271"/>
      <c r="K14" s="271"/>
      <c r="L14" s="271"/>
      <c r="M14" s="271"/>
      <c r="N14" s="271"/>
      <c r="O14" s="271"/>
      <c r="P14" s="271"/>
      <c r="Q14" s="271"/>
      <c r="R14" s="271"/>
      <c r="S14" s="271"/>
      <c r="T14" s="271"/>
      <c r="U14" s="271"/>
      <c r="V14" s="271"/>
      <c r="W14" s="271"/>
      <c r="X14" s="271"/>
      <c r="Y14" s="271"/>
      <c r="Z14" s="271"/>
      <c r="AA14" s="271"/>
      <c r="AB14" s="271"/>
      <c r="AC14" s="271"/>
      <c r="AD14" s="271"/>
      <c r="AE14" s="271"/>
      <c r="AF14" s="271"/>
      <c r="AG14" s="271"/>
      <c r="AH14" s="271"/>
      <c r="AI14" s="271"/>
      <c r="AJ14" s="271"/>
      <c r="AK14" s="36" t="s">
        <v>31</v>
      </c>
      <c r="AL14" s="28"/>
      <c r="AM14" s="28"/>
      <c r="AN14" s="38" t="s">
        <v>34</v>
      </c>
      <c r="AO14" s="28"/>
      <c r="AP14" s="28"/>
      <c r="AQ14" s="30"/>
      <c r="BE14" s="266"/>
      <c r="BS14" s="23" t="s">
        <v>8</v>
      </c>
    </row>
    <row r="15" spans="2:71" ht="6.95" customHeight="1">
      <c r="B15" s="27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30"/>
      <c r="BE15" s="266"/>
      <c r="BS15" s="23" t="s">
        <v>6</v>
      </c>
    </row>
    <row r="16" spans="2:71" ht="14.45" customHeight="1">
      <c r="B16" s="27"/>
      <c r="C16" s="28"/>
      <c r="D16" s="36" t="s">
        <v>35</v>
      </c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36" t="s">
        <v>28</v>
      </c>
      <c r="AL16" s="28"/>
      <c r="AM16" s="28"/>
      <c r="AN16" s="34" t="s">
        <v>36</v>
      </c>
      <c r="AO16" s="28"/>
      <c r="AP16" s="28"/>
      <c r="AQ16" s="30"/>
      <c r="BE16" s="266"/>
      <c r="BS16" s="23" t="s">
        <v>37</v>
      </c>
    </row>
    <row r="17" spans="2:71" ht="18.4" customHeight="1">
      <c r="B17" s="27"/>
      <c r="C17" s="28"/>
      <c r="D17" s="28"/>
      <c r="E17" s="34" t="s">
        <v>38</v>
      </c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36" t="s">
        <v>31</v>
      </c>
      <c r="AL17" s="28"/>
      <c r="AM17" s="28"/>
      <c r="AN17" s="34" t="s">
        <v>39</v>
      </c>
      <c r="AO17" s="28"/>
      <c r="AP17" s="28"/>
      <c r="AQ17" s="30"/>
      <c r="BE17" s="266"/>
      <c r="BS17" s="23" t="s">
        <v>37</v>
      </c>
    </row>
    <row r="18" spans="2:71" ht="6.95" customHeight="1">
      <c r="B18" s="27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30"/>
      <c r="BE18" s="266"/>
      <c r="BS18" s="23" t="s">
        <v>8</v>
      </c>
    </row>
    <row r="19" spans="2:71" ht="14.45" customHeight="1">
      <c r="B19" s="27"/>
      <c r="C19" s="28"/>
      <c r="D19" s="36" t="s">
        <v>40</v>
      </c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30"/>
      <c r="BE19" s="266"/>
      <c r="BS19" s="23" t="s">
        <v>8</v>
      </c>
    </row>
    <row r="20" spans="2:71" ht="16.5" customHeight="1">
      <c r="B20" s="27"/>
      <c r="C20" s="28"/>
      <c r="D20" s="28"/>
      <c r="E20" s="272" t="s">
        <v>21</v>
      </c>
      <c r="F20" s="272"/>
      <c r="G20" s="272"/>
      <c r="H20" s="272"/>
      <c r="I20" s="272"/>
      <c r="J20" s="272"/>
      <c r="K20" s="272"/>
      <c r="L20" s="272"/>
      <c r="M20" s="272"/>
      <c r="N20" s="272"/>
      <c r="O20" s="272"/>
      <c r="P20" s="272"/>
      <c r="Q20" s="272"/>
      <c r="R20" s="272"/>
      <c r="S20" s="272"/>
      <c r="T20" s="272"/>
      <c r="U20" s="272"/>
      <c r="V20" s="272"/>
      <c r="W20" s="272"/>
      <c r="X20" s="272"/>
      <c r="Y20" s="272"/>
      <c r="Z20" s="272"/>
      <c r="AA20" s="272"/>
      <c r="AB20" s="272"/>
      <c r="AC20" s="272"/>
      <c r="AD20" s="272"/>
      <c r="AE20" s="272"/>
      <c r="AF20" s="272"/>
      <c r="AG20" s="272"/>
      <c r="AH20" s="272"/>
      <c r="AI20" s="272"/>
      <c r="AJ20" s="272"/>
      <c r="AK20" s="272"/>
      <c r="AL20" s="272"/>
      <c r="AM20" s="272"/>
      <c r="AN20" s="272"/>
      <c r="AO20" s="28"/>
      <c r="AP20" s="28"/>
      <c r="AQ20" s="30"/>
      <c r="BE20" s="266"/>
      <c r="BS20" s="23" t="s">
        <v>37</v>
      </c>
    </row>
    <row r="21" spans="2:57" ht="6.95" customHeight="1">
      <c r="B21" s="27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30"/>
      <c r="BE21" s="266"/>
    </row>
    <row r="22" spans="2:57" ht="6.95" customHeight="1">
      <c r="B22" s="27"/>
      <c r="C22" s="28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28"/>
      <c r="AQ22" s="30"/>
      <c r="BE22" s="266"/>
    </row>
    <row r="23" spans="2:57" s="1" customFormat="1" ht="25.9" customHeight="1">
      <c r="B23" s="40"/>
      <c r="C23" s="41"/>
      <c r="D23" s="42" t="s">
        <v>41</v>
      </c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273">
        <f>ROUND(AG51,2)</f>
        <v>0</v>
      </c>
      <c r="AL23" s="274"/>
      <c r="AM23" s="274"/>
      <c r="AN23" s="274"/>
      <c r="AO23" s="274"/>
      <c r="AP23" s="41"/>
      <c r="AQ23" s="44"/>
      <c r="BE23" s="266"/>
    </row>
    <row r="24" spans="2:57" s="1" customFormat="1" ht="6.95" customHeight="1">
      <c r="B24" s="40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4"/>
      <c r="BE24" s="266"/>
    </row>
    <row r="25" spans="2:57" s="1" customFormat="1" ht="13.5">
      <c r="B25" s="40"/>
      <c r="C25" s="41"/>
      <c r="D25" s="41"/>
      <c r="E25" s="41"/>
      <c r="F25" s="41"/>
      <c r="G25" s="41"/>
      <c r="H25" s="41"/>
      <c r="I25" s="41"/>
      <c r="J25" s="41"/>
      <c r="K25" s="41"/>
      <c r="L25" s="275" t="s">
        <v>42</v>
      </c>
      <c r="M25" s="275"/>
      <c r="N25" s="275"/>
      <c r="O25" s="275"/>
      <c r="P25" s="41"/>
      <c r="Q25" s="41"/>
      <c r="R25" s="41"/>
      <c r="S25" s="41"/>
      <c r="T25" s="41"/>
      <c r="U25" s="41"/>
      <c r="V25" s="41"/>
      <c r="W25" s="275" t="s">
        <v>43</v>
      </c>
      <c r="X25" s="275"/>
      <c r="Y25" s="275"/>
      <c r="Z25" s="275"/>
      <c r="AA25" s="275"/>
      <c r="AB25" s="275"/>
      <c r="AC25" s="275"/>
      <c r="AD25" s="275"/>
      <c r="AE25" s="275"/>
      <c r="AF25" s="41"/>
      <c r="AG25" s="41"/>
      <c r="AH25" s="41"/>
      <c r="AI25" s="41"/>
      <c r="AJ25" s="41"/>
      <c r="AK25" s="275" t="s">
        <v>44</v>
      </c>
      <c r="AL25" s="275"/>
      <c r="AM25" s="275"/>
      <c r="AN25" s="275"/>
      <c r="AO25" s="275"/>
      <c r="AP25" s="41"/>
      <c r="AQ25" s="44"/>
      <c r="BE25" s="266"/>
    </row>
    <row r="26" spans="2:57" s="2" customFormat="1" ht="14.45" customHeight="1">
      <c r="B26" s="46"/>
      <c r="C26" s="47"/>
      <c r="D26" s="48" t="s">
        <v>45</v>
      </c>
      <c r="E26" s="47"/>
      <c r="F26" s="48" t="s">
        <v>46</v>
      </c>
      <c r="G26" s="47"/>
      <c r="H26" s="47"/>
      <c r="I26" s="47"/>
      <c r="J26" s="47"/>
      <c r="K26" s="47"/>
      <c r="L26" s="276">
        <v>0.21</v>
      </c>
      <c r="M26" s="277"/>
      <c r="N26" s="277"/>
      <c r="O26" s="277"/>
      <c r="P26" s="47"/>
      <c r="Q26" s="47"/>
      <c r="R26" s="47"/>
      <c r="S26" s="47"/>
      <c r="T26" s="47"/>
      <c r="U26" s="47"/>
      <c r="V26" s="47"/>
      <c r="W26" s="278">
        <f>ROUND(AZ51,2)</f>
        <v>0</v>
      </c>
      <c r="X26" s="277"/>
      <c r="Y26" s="277"/>
      <c r="Z26" s="277"/>
      <c r="AA26" s="277"/>
      <c r="AB26" s="277"/>
      <c r="AC26" s="277"/>
      <c r="AD26" s="277"/>
      <c r="AE26" s="277"/>
      <c r="AF26" s="47"/>
      <c r="AG26" s="47"/>
      <c r="AH26" s="47"/>
      <c r="AI26" s="47"/>
      <c r="AJ26" s="47"/>
      <c r="AK26" s="278">
        <f>ROUND(AV51,2)</f>
        <v>0</v>
      </c>
      <c r="AL26" s="277"/>
      <c r="AM26" s="277"/>
      <c r="AN26" s="277"/>
      <c r="AO26" s="277"/>
      <c r="AP26" s="47"/>
      <c r="AQ26" s="49"/>
      <c r="BE26" s="266"/>
    </row>
    <row r="27" spans="2:57" s="2" customFormat="1" ht="14.45" customHeight="1">
      <c r="B27" s="46"/>
      <c r="C27" s="47"/>
      <c r="D27" s="47"/>
      <c r="E27" s="47"/>
      <c r="F27" s="48" t="s">
        <v>47</v>
      </c>
      <c r="G27" s="47"/>
      <c r="H27" s="47"/>
      <c r="I27" s="47"/>
      <c r="J27" s="47"/>
      <c r="K27" s="47"/>
      <c r="L27" s="276">
        <v>0.15</v>
      </c>
      <c r="M27" s="277"/>
      <c r="N27" s="277"/>
      <c r="O27" s="277"/>
      <c r="P27" s="47"/>
      <c r="Q27" s="47"/>
      <c r="R27" s="47"/>
      <c r="S27" s="47"/>
      <c r="T27" s="47"/>
      <c r="U27" s="47"/>
      <c r="V27" s="47"/>
      <c r="W27" s="278">
        <f>ROUND(BA51,2)</f>
        <v>0</v>
      </c>
      <c r="X27" s="277"/>
      <c r="Y27" s="277"/>
      <c r="Z27" s="277"/>
      <c r="AA27" s="277"/>
      <c r="AB27" s="277"/>
      <c r="AC27" s="277"/>
      <c r="AD27" s="277"/>
      <c r="AE27" s="277"/>
      <c r="AF27" s="47"/>
      <c r="AG27" s="47"/>
      <c r="AH27" s="47"/>
      <c r="AI27" s="47"/>
      <c r="AJ27" s="47"/>
      <c r="AK27" s="278">
        <f>ROUND(AW51,2)</f>
        <v>0</v>
      </c>
      <c r="AL27" s="277"/>
      <c r="AM27" s="277"/>
      <c r="AN27" s="277"/>
      <c r="AO27" s="277"/>
      <c r="AP27" s="47"/>
      <c r="AQ27" s="49"/>
      <c r="BE27" s="266"/>
    </row>
    <row r="28" spans="2:57" s="2" customFormat="1" ht="14.45" customHeight="1" hidden="1">
      <c r="B28" s="46"/>
      <c r="C28" s="47"/>
      <c r="D28" s="47"/>
      <c r="E28" s="47"/>
      <c r="F28" s="48" t="s">
        <v>48</v>
      </c>
      <c r="G28" s="47"/>
      <c r="H28" s="47"/>
      <c r="I28" s="47"/>
      <c r="J28" s="47"/>
      <c r="K28" s="47"/>
      <c r="L28" s="276">
        <v>0.21</v>
      </c>
      <c r="M28" s="277"/>
      <c r="N28" s="277"/>
      <c r="O28" s="277"/>
      <c r="P28" s="47"/>
      <c r="Q28" s="47"/>
      <c r="R28" s="47"/>
      <c r="S28" s="47"/>
      <c r="T28" s="47"/>
      <c r="U28" s="47"/>
      <c r="V28" s="47"/>
      <c r="W28" s="278">
        <f>ROUND(BB51,2)</f>
        <v>0</v>
      </c>
      <c r="X28" s="277"/>
      <c r="Y28" s="277"/>
      <c r="Z28" s="277"/>
      <c r="AA28" s="277"/>
      <c r="AB28" s="277"/>
      <c r="AC28" s="277"/>
      <c r="AD28" s="277"/>
      <c r="AE28" s="277"/>
      <c r="AF28" s="47"/>
      <c r="AG28" s="47"/>
      <c r="AH28" s="47"/>
      <c r="AI28" s="47"/>
      <c r="AJ28" s="47"/>
      <c r="AK28" s="278">
        <v>0</v>
      </c>
      <c r="AL28" s="277"/>
      <c r="AM28" s="277"/>
      <c r="AN28" s="277"/>
      <c r="AO28" s="277"/>
      <c r="AP28" s="47"/>
      <c r="AQ28" s="49"/>
      <c r="BE28" s="266"/>
    </row>
    <row r="29" spans="2:57" s="2" customFormat="1" ht="14.45" customHeight="1" hidden="1">
      <c r="B29" s="46"/>
      <c r="C29" s="47"/>
      <c r="D29" s="47"/>
      <c r="E29" s="47"/>
      <c r="F29" s="48" t="s">
        <v>49</v>
      </c>
      <c r="G29" s="47"/>
      <c r="H29" s="47"/>
      <c r="I29" s="47"/>
      <c r="J29" s="47"/>
      <c r="K29" s="47"/>
      <c r="L29" s="276">
        <v>0.15</v>
      </c>
      <c r="M29" s="277"/>
      <c r="N29" s="277"/>
      <c r="O29" s="277"/>
      <c r="P29" s="47"/>
      <c r="Q29" s="47"/>
      <c r="R29" s="47"/>
      <c r="S29" s="47"/>
      <c r="T29" s="47"/>
      <c r="U29" s="47"/>
      <c r="V29" s="47"/>
      <c r="W29" s="278">
        <f>ROUND(BC51,2)</f>
        <v>0</v>
      </c>
      <c r="X29" s="277"/>
      <c r="Y29" s="277"/>
      <c r="Z29" s="277"/>
      <c r="AA29" s="277"/>
      <c r="AB29" s="277"/>
      <c r="AC29" s="277"/>
      <c r="AD29" s="277"/>
      <c r="AE29" s="277"/>
      <c r="AF29" s="47"/>
      <c r="AG29" s="47"/>
      <c r="AH29" s="47"/>
      <c r="AI29" s="47"/>
      <c r="AJ29" s="47"/>
      <c r="AK29" s="278">
        <v>0</v>
      </c>
      <c r="AL29" s="277"/>
      <c r="AM29" s="277"/>
      <c r="AN29" s="277"/>
      <c r="AO29" s="277"/>
      <c r="AP29" s="47"/>
      <c r="AQ29" s="49"/>
      <c r="BE29" s="266"/>
    </row>
    <row r="30" spans="2:57" s="2" customFormat="1" ht="14.45" customHeight="1" hidden="1">
      <c r="B30" s="46"/>
      <c r="C30" s="47"/>
      <c r="D30" s="47"/>
      <c r="E30" s="47"/>
      <c r="F30" s="48" t="s">
        <v>50</v>
      </c>
      <c r="G30" s="47"/>
      <c r="H30" s="47"/>
      <c r="I30" s="47"/>
      <c r="J30" s="47"/>
      <c r="K30" s="47"/>
      <c r="L30" s="276">
        <v>0</v>
      </c>
      <c r="M30" s="277"/>
      <c r="N30" s="277"/>
      <c r="O30" s="277"/>
      <c r="P30" s="47"/>
      <c r="Q30" s="47"/>
      <c r="R30" s="47"/>
      <c r="S30" s="47"/>
      <c r="T30" s="47"/>
      <c r="U30" s="47"/>
      <c r="V30" s="47"/>
      <c r="W30" s="278">
        <f>ROUND(BD51,2)</f>
        <v>0</v>
      </c>
      <c r="X30" s="277"/>
      <c r="Y30" s="277"/>
      <c r="Z30" s="277"/>
      <c r="AA30" s="277"/>
      <c r="AB30" s="277"/>
      <c r="AC30" s="277"/>
      <c r="AD30" s="277"/>
      <c r="AE30" s="277"/>
      <c r="AF30" s="47"/>
      <c r="AG30" s="47"/>
      <c r="AH30" s="47"/>
      <c r="AI30" s="47"/>
      <c r="AJ30" s="47"/>
      <c r="AK30" s="278">
        <v>0</v>
      </c>
      <c r="AL30" s="277"/>
      <c r="AM30" s="277"/>
      <c r="AN30" s="277"/>
      <c r="AO30" s="277"/>
      <c r="AP30" s="47"/>
      <c r="AQ30" s="49"/>
      <c r="BE30" s="266"/>
    </row>
    <row r="31" spans="2:57" s="1" customFormat="1" ht="6.95" customHeight="1">
      <c r="B31" s="40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4"/>
      <c r="BE31" s="266"/>
    </row>
    <row r="32" spans="2:57" s="1" customFormat="1" ht="25.9" customHeight="1">
      <c r="B32" s="40"/>
      <c r="C32" s="50"/>
      <c r="D32" s="51" t="s">
        <v>51</v>
      </c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3" t="s">
        <v>52</v>
      </c>
      <c r="U32" s="52"/>
      <c r="V32" s="52"/>
      <c r="W32" s="52"/>
      <c r="X32" s="279" t="s">
        <v>53</v>
      </c>
      <c r="Y32" s="280"/>
      <c r="Z32" s="280"/>
      <c r="AA32" s="280"/>
      <c r="AB32" s="280"/>
      <c r="AC32" s="52"/>
      <c r="AD32" s="52"/>
      <c r="AE32" s="52"/>
      <c r="AF32" s="52"/>
      <c r="AG32" s="52"/>
      <c r="AH32" s="52"/>
      <c r="AI32" s="52"/>
      <c r="AJ32" s="52"/>
      <c r="AK32" s="281">
        <f>SUM(AK23:AK30)</f>
        <v>0</v>
      </c>
      <c r="AL32" s="280"/>
      <c r="AM32" s="280"/>
      <c r="AN32" s="280"/>
      <c r="AO32" s="282"/>
      <c r="AP32" s="50"/>
      <c r="AQ32" s="54"/>
      <c r="BE32" s="266"/>
    </row>
    <row r="33" spans="2:43" s="1" customFormat="1" ht="6.95" customHeight="1">
      <c r="B33" s="40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4"/>
    </row>
    <row r="34" spans="2:43" s="1" customFormat="1" ht="6.95" customHeight="1">
      <c r="B34" s="55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7"/>
    </row>
    <row r="38" spans="2:44" s="1" customFormat="1" ht="6.95" customHeight="1">
      <c r="B38" s="58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60"/>
    </row>
    <row r="39" spans="2:44" s="1" customFormat="1" ht="36.95" customHeight="1">
      <c r="B39" s="40"/>
      <c r="C39" s="61" t="s">
        <v>54</v>
      </c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62"/>
      <c r="AM39" s="62"/>
      <c r="AN39" s="62"/>
      <c r="AO39" s="62"/>
      <c r="AP39" s="62"/>
      <c r="AQ39" s="62"/>
      <c r="AR39" s="60"/>
    </row>
    <row r="40" spans="2:44" s="1" customFormat="1" ht="6.95" customHeight="1">
      <c r="B40" s="40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62"/>
      <c r="AR40" s="60"/>
    </row>
    <row r="41" spans="2:44" s="3" customFormat="1" ht="14.45" customHeight="1">
      <c r="B41" s="63"/>
      <c r="C41" s="64" t="s">
        <v>15</v>
      </c>
      <c r="D41" s="65"/>
      <c r="E41" s="65"/>
      <c r="F41" s="65"/>
      <c r="G41" s="65"/>
      <c r="H41" s="65"/>
      <c r="I41" s="65"/>
      <c r="J41" s="65"/>
      <c r="K41" s="65"/>
      <c r="L41" s="65" t="str">
        <f>K5</f>
        <v>1147</v>
      </c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  <c r="AM41" s="65"/>
      <c r="AN41" s="65"/>
      <c r="AO41" s="65"/>
      <c r="AP41" s="65"/>
      <c r="AQ41" s="65"/>
      <c r="AR41" s="66"/>
    </row>
    <row r="42" spans="2:44" s="4" customFormat="1" ht="36.95" customHeight="1">
      <c r="B42" s="67"/>
      <c r="C42" s="68" t="s">
        <v>18</v>
      </c>
      <c r="D42" s="69"/>
      <c r="E42" s="69"/>
      <c r="F42" s="69"/>
      <c r="G42" s="69"/>
      <c r="H42" s="69"/>
      <c r="I42" s="69"/>
      <c r="J42" s="69"/>
      <c r="K42" s="69"/>
      <c r="L42" s="283" t="str">
        <f>K6</f>
        <v>Oprava ul. Zukalova v Krnově</v>
      </c>
      <c r="M42" s="284"/>
      <c r="N42" s="284"/>
      <c r="O42" s="284"/>
      <c r="P42" s="284"/>
      <c r="Q42" s="284"/>
      <c r="R42" s="284"/>
      <c r="S42" s="284"/>
      <c r="T42" s="284"/>
      <c r="U42" s="284"/>
      <c r="V42" s="284"/>
      <c r="W42" s="284"/>
      <c r="X42" s="284"/>
      <c r="Y42" s="284"/>
      <c r="Z42" s="284"/>
      <c r="AA42" s="284"/>
      <c r="AB42" s="284"/>
      <c r="AC42" s="284"/>
      <c r="AD42" s="284"/>
      <c r="AE42" s="284"/>
      <c r="AF42" s="284"/>
      <c r="AG42" s="284"/>
      <c r="AH42" s="284"/>
      <c r="AI42" s="284"/>
      <c r="AJ42" s="284"/>
      <c r="AK42" s="284"/>
      <c r="AL42" s="284"/>
      <c r="AM42" s="284"/>
      <c r="AN42" s="284"/>
      <c r="AO42" s="284"/>
      <c r="AP42" s="69"/>
      <c r="AQ42" s="69"/>
      <c r="AR42" s="70"/>
    </row>
    <row r="43" spans="2:44" s="1" customFormat="1" ht="6.95" customHeight="1">
      <c r="B43" s="40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0"/>
    </row>
    <row r="44" spans="2:44" s="1" customFormat="1" ht="13.5">
      <c r="B44" s="40"/>
      <c r="C44" s="64" t="s">
        <v>23</v>
      </c>
      <c r="D44" s="62"/>
      <c r="E44" s="62"/>
      <c r="F44" s="62"/>
      <c r="G44" s="62"/>
      <c r="H44" s="62"/>
      <c r="I44" s="62"/>
      <c r="J44" s="62"/>
      <c r="K44" s="62"/>
      <c r="L44" s="71" t="str">
        <f>IF(K8="","",K8)</f>
        <v>Krnov</v>
      </c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4" t="s">
        <v>25</v>
      </c>
      <c r="AJ44" s="62"/>
      <c r="AK44" s="62"/>
      <c r="AL44" s="62"/>
      <c r="AM44" s="285" t="str">
        <f>IF(AN8="","",AN8)</f>
        <v>20. 3. 2018</v>
      </c>
      <c r="AN44" s="285"/>
      <c r="AO44" s="62"/>
      <c r="AP44" s="62"/>
      <c r="AQ44" s="62"/>
      <c r="AR44" s="60"/>
    </row>
    <row r="45" spans="2:44" s="1" customFormat="1" ht="6.95" customHeight="1">
      <c r="B45" s="40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62"/>
      <c r="AR45" s="60"/>
    </row>
    <row r="46" spans="2:56" s="1" customFormat="1" ht="13.5">
      <c r="B46" s="40"/>
      <c r="C46" s="64" t="s">
        <v>27</v>
      </c>
      <c r="D46" s="62"/>
      <c r="E46" s="62"/>
      <c r="F46" s="62"/>
      <c r="G46" s="62"/>
      <c r="H46" s="62"/>
      <c r="I46" s="62"/>
      <c r="J46" s="62"/>
      <c r="K46" s="62"/>
      <c r="L46" s="65" t="str">
        <f>IF(E11="","",E11)</f>
        <v>Město Krnov</v>
      </c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4" t="s">
        <v>35</v>
      </c>
      <c r="AJ46" s="62"/>
      <c r="AK46" s="62"/>
      <c r="AL46" s="62"/>
      <c r="AM46" s="286" t="str">
        <f>IF(E17="","",E17)</f>
        <v>UDI MORAVA s.r.o.</v>
      </c>
      <c r="AN46" s="286"/>
      <c r="AO46" s="286"/>
      <c r="AP46" s="286"/>
      <c r="AQ46" s="62"/>
      <c r="AR46" s="60"/>
      <c r="AS46" s="287" t="s">
        <v>55</v>
      </c>
      <c r="AT46" s="288"/>
      <c r="AU46" s="73"/>
      <c r="AV46" s="73"/>
      <c r="AW46" s="73"/>
      <c r="AX46" s="73"/>
      <c r="AY46" s="73"/>
      <c r="AZ46" s="73"/>
      <c r="BA46" s="73"/>
      <c r="BB46" s="73"/>
      <c r="BC46" s="73"/>
      <c r="BD46" s="74"/>
    </row>
    <row r="47" spans="2:56" s="1" customFormat="1" ht="13.5">
      <c r="B47" s="40"/>
      <c r="C47" s="64" t="s">
        <v>33</v>
      </c>
      <c r="D47" s="62"/>
      <c r="E47" s="62"/>
      <c r="F47" s="62"/>
      <c r="G47" s="62"/>
      <c r="H47" s="62"/>
      <c r="I47" s="62"/>
      <c r="J47" s="62"/>
      <c r="K47" s="62"/>
      <c r="L47" s="65" t="str">
        <f>IF(E14="Vyplň údaj","",E14)</f>
        <v/>
      </c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K47" s="62"/>
      <c r="AL47" s="62"/>
      <c r="AM47" s="62"/>
      <c r="AN47" s="62"/>
      <c r="AO47" s="62"/>
      <c r="AP47" s="62"/>
      <c r="AQ47" s="62"/>
      <c r="AR47" s="60"/>
      <c r="AS47" s="289"/>
      <c r="AT47" s="290"/>
      <c r="AU47" s="75"/>
      <c r="AV47" s="75"/>
      <c r="AW47" s="75"/>
      <c r="AX47" s="75"/>
      <c r="AY47" s="75"/>
      <c r="AZ47" s="75"/>
      <c r="BA47" s="75"/>
      <c r="BB47" s="75"/>
      <c r="BC47" s="75"/>
      <c r="BD47" s="76"/>
    </row>
    <row r="48" spans="2:56" s="1" customFormat="1" ht="10.9" customHeight="1">
      <c r="B48" s="40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62"/>
      <c r="AK48" s="62"/>
      <c r="AL48" s="62"/>
      <c r="AM48" s="62"/>
      <c r="AN48" s="62"/>
      <c r="AO48" s="62"/>
      <c r="AP48" s="62"/>
      <c r="AQ48" s="62"/>
      <c r="AR48" s="60"/>
      <c r="AS48" s="291"/>
      <c r="AT48" s="292"/>
      <c r="AU48" s="41"/>
      <c r="AV48" s="41"/>
      <c r="AW48" s="41"/>
      <c r="AX48" s="41"/>
      <c r="AY48" s="41"/>
      <c r="AZ48" s="41"/>
      <c r="BA48" s="41"/>
      <c r="BB48" s="41"/>
      <c r="BC48" s="41"/>
      <c r="BD48" s="77"/>
    </row>
    <row r="49" spans="2:56" s="1" customFormat="1" ht="29.25" customHeight="1">
      <c r="B49" s="40"/>
      <c r="C49" s="293" t="s">
        <v>56</v>
      </c>
      <c r="D49" s="294"/>
      <c r="E49" s="294"/>
      <c r="F49" s="294"/>
      <c r="G49" s="294"/>
      <c r="H49" s="78"/>
      <c r="I49" s="295" t="s">
        <v>57</v>
      </c>
      <c r="J49" s="294"/>
      <c r="K49" s="294"/>
      <c r="L49" s="294"/>
      <c r="M49" s="294"/>
      <c r="N49" s="294"/>
      <c r="O49" s="294"/>
      <c r="P49" s="294"/>
      <c r="Q49" s="294"/>
      <c r="R49" s="294"/>
      <c r="S49" s="294"/>
      <c r="T49" s="294"/>
      <c r="U49" s="294"/>
      <c r="V49" s="294"/>
      <c r="W49" s="294"/>
      <c r="X49" s="294"/>
      <c r="Y49" s="294"/>
      <c r="Z49" s="294"/>
      <c r="AA49" s="294"/>
      <c r="AB49" s="294"/>
      <c r="AC49" s="294"/>
      <c r="AD49" s="294"/>
      <c r="AE49" s="294"/>
      <c r="AF49" s="294"/>
      <c r="AG49" s="296" t="s">
        <v>58</v>
      </c>
      <c r="AH49" s="294"/>
      <c r="AI49" s="294"/>
      <c r="AJ49" s="294"/>
      <c r="AK49" s="294"/>
      <c r="AL49" s="294"/>
      <c r="AM49" s="294"/>
      <c r="AN49" s="295" t="s">
        <v>59</v>
      </c>
      <c r="AO49" s="294"/>
      <c r="AP49" s="294"/>
      <c r="AQ49" s="79" t="s">
        <v>60</v>
      </c>
      <c r="AR49" s="60"/>
      <c r="AS49" s="80" t="s">
        <v>61</v>
      </c>
      <c r="AT49" s="81" t="s">
        <v>62</v>
      </c>
      <c r="AU49" s="81" t="s">
        <v>63</v>
      </c>
      <c r="AV49" s="81" t="s">
        <v>64</v>
      </c>
      <c r="AW49" s="81" t="s">
        <v>65</v>
      </c>
      <c r="AX49" s="81" t="s">
        <v>66</v>
      </c>
      <c r="AY49" s="81" t="s">
        <v>67</v>
      </c>
      <c r="AZ49" s="81" t="s">
        <v>68</v>
      </c>
      <c r="BA49" s="81" t="s">
        <v>69</v>
      </c>
      <c r="BB49" s="81" t="s">
        <v>70</v>
      </c>
      <c r="BC49" s="81" t="s">
        <v>71</v>
      </c>
      <c r="BD49" s="82" t="s">
        <v>72</v>
      </c>
    </row>
    <row r="50" spans="2:56" s="1" customFormat="1" ht="10.9" customHeight="1">
      <c r="B50" s="40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2"/>
      <c r="AL50" s="62"/>
      <c r="AM50" s="62"/>
      <c r="AN50" s="62"/>
      <c r="AO50" s="62"/>
      <c r="AP50" s="62"/>
      <c r="AQ50" s="62"/>
      <c r="AR50" s="60"/>
      <c r="AS50" s="83"/>
      <c r="AT50" s="84"/>
      <c r="AU50" s="84"/>
      <c r="AV50" s="84"/>
      <c r="AW50" s="84"/>
      <c r="AX50" s="84"/>
      <c r="AY50" s="84"/>
      <c r="AZ50" s="84"/>
      <c r="BA50" s="84"/>
      <c r="BB50" s="84"/>
      <c r="BC50" s="84"/>
      <c r="BD50" s="85"/>
    </row>
    <row r="51" spans="2:90" s="4" customFormat="1" ht="32.45" customHeight="1">
      <c r="B51" s="67"/>
      <c r="C51" s="86" t="s">
        <v>73</v>
      </c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  <c r="Y51" s="87"/>
      <c r="Z51" s="87"/>
      <c r="AA51" s="87"/>
      <c r="AB51" s="87"/>
      <c r="AC51" s="87"/>
      <c r="AD51" s="87"/>
      <c r="AE51" s="87"/>
      <c r="AF51" s="87"/>
      <c r="AG51" s="304">
        <f>ROUND(AG52+AG53,2)</f>
        <v>0</v>
      </c>
      <c r="AH51" s="304"/>
      <c r="AI51" s="304"/>
      <c r="AJ51" s="304"/>
      <c r="AK51" s="304"/>
      <c r="AL51" s="304"/>
      <c r="AM51" s="304"/>
      <c r="AN51" s="305">
        <f>SUM(AG51,AT51)</f>
        <v>0</v>
      </c>
      <c r="AO51" s="305"/>
      <c r="AP51" s="305"/>
      <c r="AQ51" s="88" t="s">
        <v>21</v>
      </c>
      <c r="AR51" s="70"/>
      <c r="AS51" s="89">
        <f>ROUND(AS52+AS53,2)</f>
        <v>0</v>
      </c>
      <c r="AT51" s="90">
        <f>ROUND(SUM(AV51:AW51),2)</f>
        <v>0</v>
      </c>
      <c r="AU51" s="91">
        <f>ROUND(AU52+AU53,5)</f>
        <v>0</v>
      </c>
      <c r="AV51" s="90">
        <f>ROUND(AZ51*L26,2)</f>
        <v>0</v>
      </c>
      <c r="AW51" s="90">
        <f>ROUND(BA51*L27,2)</f>
        <v>0</v>
      </c>
      <c r="AX51" s="90">
        <f>ROUND(BB51*L26,2)</f>
        <v>0</v>
      </c>
      <c r="AY51" s="90">
        <f>ROUND(BC51*L27,2)</f>
        <v>0</v>
      </c>
      <c r="AZ51" s="90">
        <f>ROUND(AZ52+AZ53,2)</f>
        <v>0</v>
      </c>
      <c r="BA51" s="90">
        <f>ROUND(BA52+BA53,2)</f>
        <v>0</v>
      </c>
      <c r="BB51" s="90">
        <f>ROUND(BB52+BB53,2)</f>
        <v>0</v>
      </c>
      <c r="BC51" s="90">
        <f>ROUND(BC52+BC53,2)</f>
        <v>0</v>
      </c>
      <c r="BD51" s="92">
        <f>ROUND(BD52+BD53,2)</f>
        <v>0</v>
      </c>
      <c r="BS51" s="93" t="s">
        <v>74</v>
      </c>
      <c r="BT51" s="93" t="s">
        <v>75</v>
      </c>
      <c r="BU51" s="94" t="s">
        <v>76</v>
      </c>
      <c r="BV51" s="93" t="s">
        <v>77</v>
      </c>
      <c r="BW51" s="93" t="s">
        <v>7</v>
      </c>
      <c r="BX51" s="93" t="s">
        <v>78</v>
      </c>
      <c r="CL51" s="93" t="s">
        <v>21</v>
      </c>
    </row>
    <row r="52" spans="1:91" s="5" customFormat="1" ht="16.5" customHeight="1">
      <c r="A52" s="95" t="s">
        <v>79</v>
      </c>
      <c r="B52" s="96"/>
      <c r="C52" s="97"/>
      <c r="D52" s="299" t="s">
        <v>75</v>
      </c>
      <c r="E52" s="299"/>
      <c r="F52" s="299"/>
      <c r="G52" s="299"/>
      <c r="H52" s="299"/>
      <c r="I52" s="98"/>
      <c r="J52" s="299" t="s">
        <v>80</v>
      </c>
      <c r="K52" s="299"/>
      <c r="L52" s="299"/>
      <c r="M52" s="299"/>
      <c r="N52" s="299"/>
      <c r="O52" s="299"/>
      <c r="P52" s="299"/>
      <c r="Q52" s="299"/>
      <c r="R52" s="299"/>
      <c r="S52" s="299"/>
      <c r="T52" s="299"/>
      <c r="U52" s="299"/>
      <c r="V52" s="299"/>
      <c r="W52" s="299"/>
      <c r="X52" s="299"/>
      <c r="Y52" s="299"/>
      <c r="Z52" s="299"/>
      <c r="AA52" s="299"/>
      <c r="AB52" s="299"/>
      <c r="AC52" s="299"/>
      <c r="AD52" s="299"/>
      <c r="AE52" s="299"/>
      <c r="AF52" s="299"/>
      <c r="AG52" s="297">
        <f>'0 - Ostatní vedlejší náklady'!J27</f>
        <v>0</v>
      </c>
      <c r="AH52" s="298"/>
      <c r="AI52" s="298"/>
      <c r="AJ52" s="298"/>
      <c r="AK52" s="298"/>
      <c r="AL52" s="298"/>
      <c r="AM52" s="298"/>
      <c r="AN52" s="297">
        <f>SUM(AG52,AT52)</f>
        <v>0</v>
      </c>
      <c r="AO52" s="298"/>
      <c r="AP52" s="298"/>
      <c r="AQ52" s="99" t="s">
        <v>81</v>
      </c>
      <c r="AR52" s="100"/>
      <c r="AS52" s="101">
        <v>0</v>
      </c>
      <c r="AT52" s="102">
        <f>ROUND(SUM(AV52:AW52),2)</f>
        <v>0</v>
      </c>
      <c r="AU52" s="103">
        <f>'0 - Ostatní vedlejší náklady'!P78</f>
        <v>0</v>
      </c>
      <c r="AV52" s="102">
        <f>'0 - Ostatní vedlejší náklady'!J30</f>
        <v>0</v>
      </c>
      <c r="AW52" s="102">
        <f>'0 - Ostatní vedlejší náklady'!J31</f>
        <v>0</v>
      </c>
      <c r="AX52" s="102">
        <f>'0 - Ostatní vedlejší náklady'!J32</f>
        <v>0</v>
      </c>
      <c r="AY52" s="102">
        <f>'0 - Ostatní vedlejší náklady'!J33</f>
        <v>0</v>
      </c>
      <c r="AZ52" s="102">
        <f>'0 - Ostatní vedlejší náklady'!F30</f>
        <v>0</v>
      </c>
      <c r="BA52" s="102">
        <f>'0 - Ostatní vedlejší náklady'!F31</f>
        <v>0</v>
      </c>
      <c r="BB52" s="102">
        <f>'0 - Ostatní vedlejší náklady'!F32</f>
        <v>0</v>
      </c>
      <c r="BC52" s="102">
        <f>'0 - Ostatní vedlejší náklady'!F33</f>
        <v>0</v>
      </c>
      <c r="BD52" s="104">
        <f>'0 - Ostatní vedlejší náklady'!F34</f>
        <v>0</v>
      </c>
      <c r="BT52" s="105" t="s">
        <v>82</v>
      </c>
      <c r="BV52" s="105" t="s">
        <v>77</v>
      </c>
      <c r="BW52" s="105" t="s">
        <v>83</v>
      </c>
      <c r="BX52" s="105" t="s">
        <v>7</v>
      </c>
      <c r="CL52" s="105" t="s">
        <v>21</v>
      </c>
      <c r="CM52" s="105" t="s">
        <v>84</v>
      </c>
    </row>
    <row r="53" spans="2:91" s="5" customFormat="1" ht="16.5" customHeight="1">
      <c r="B53" s="96"/>
      <c r="C53" s="97"/>
      <c r="D53" s="299" t="s">
        <v>82</v>
      </c>
      <c r="E53" s="299"/>
      <c r="F53" s="299"/>
      <c r="G53" s="299"/>
      <c r="H53" s="299"/>
      <c r="I53" s="98"/>
      <c r="J53" s="299" t="s">
        <v>85</v>
      </c>
      <c r="K53" s="299"/>
      <c r="L53" s="299"/>
      <c r="M53" s="299"/>
      <c r="N53" s="299"/>
      <c r="O53" s="299"/>
      <c r="P53" s="299"/>
      <c r="Q53" s="299"/>
      <c r="R53" s="299"/>
      <c r="S53" s="299"/>
      <c r="T53" s="299"/>
      <c r="U53" s="299"/>
      <c r="V53" s="299"/>
      <c r="W53" s="299"/>
      <c r="X53" s="299"/>
      <c r="Y53" s="299"/>
      <c r="Z53" s="299"/>
      <c r="AA53" s="299"/>
      <c r="AB53" s="299"/>
      <c r="AC53" s="299"/>
      <c r="AD53" s="299"/>
      <c r="AE53" s="299"/>
      <c r="AF53" s="299"/>
      <c r="AG53" s="300">
        <f>ROUND(SUM(AG54:AG55),2)</f>
        <v>0</v>
      </c>
      <c r="AH53" s="298"/>
      <c r="AI53" s="298"/>
      <c r="AJ53" s="298"/>
      <c r="AK53" s="298"/>
      <c r="AL53" s="298"/>
      <c r="AM53" s="298"/>
      <c r="AN53" s="297">
        <f>SUM(AG53,AT53)</f>
        <v>0</v>
      </c>
      <c r="AO53" s="298"/>
      <c r="AP53" s="298"/>
      <c r="AQ53" s="99" t="s">
        <v>81</v>
      </c>
      <c r="AR53" s="100"/>
      <c r="AS53" s="101">
        <f>ROUND(SUM(AS54:AS55),2)</f>
        <v>0</v>
      </c>
      <c r="AT53" s="102">
        <f>ROUND(SUM(AV53:AW53),2)</f>
        <v>0</v>
      </c>
      <c r="AU53" s="103">
        <f>ROUND(SUM(AU54:AU55),5)</f>
        <v>0</v>
      </c>
      <c r="AV53" s="102">
        <f>ROUND(AZ53*L26,2)</f>
        <v>0</v>
      </c>
      <c r="AW53" s="102">
        <f>ROUND(BA53*L27,2)</f>
        <v>0</v>
      </c>
      <c r="AX53" s="102">
        <f>ROUND(BB53*L26,2)</f>
        <v>0</v>
      </c>
      <c r="AY53" s="102">
        <f>ROUND(BC53*L27,2)</f>
        <v>0</v>
      </c>
      <c r="AZ53" s="102">
        <f>ROUND(SUM(AZ54:AZ55),2)</f>
        <v>0</v>
      </c>
      <c r="BA53" s="102">
        <f>ROUND(SUM(BA54:BA55),2)</f>
        <v>0</v>
      </c>
      <c r="BB53" s="102">
        <f>ROUND(SUM(BB54:BB55),2)</f>
        <v>0</v>
      </c>
      <c r="BC53" s="102">
        <f>ROUND(SUM(BC54:BC55),2)</f>
        <v>0</v>
      </c>
      <c r="BD53" s="104">
        <f>ROUND(SUM(BD54:BD55),2)</f>
        <v>0</v>
      </c>
      <c r="BS53" s="105" t="s">
        <v>74</v>
      </c>
      <c r="BT53" s="105" t="s">
        <v>82</v>
      </c>
      <c r="BU53" s="105" t="s">
        <v>76</v>
      </c>
      <c r="BV53" s="105" t="s">
        <v>77</v>
      </c>
      <c r="BW53" s="105" t="s">
        <v>86</v>
      </c>
      <c r="BX53" s="105" t="s">
        <v>7</v>
      </c>
      <c r="CL53" s="105" t="s">
        <v>21</v>
      </c>
      <c r="CM53" s="105" t="s">
        <v>84</v>
      </c>
    </row>
    <row r="54" spans="1:90" s="6" customFormat="1" ht="16.5" customHeight="1">
      <c r="A54" s="95" t="s">
        <v>79</v>
      </c>
      <c r="B54" s="106"/>
      <c r="C54" s="107"/>
      <c r="D54" s="107"/>
      <c r="E54" s="303" t="s">
        <v>87</v>
      </c>
      <c r="F54" s="303"/>
      <c r="G54" s="303"/>
      <c r="H54" s="303"/>
      <c r="I54" s="303"/>
      <c r="J54" s="107"/>
      <c r="K54" s="303" t="s">
        <v>85</v>
      </c>
      <c r="L54" s="303"/>
      <c r="M54" s="303"/>
      <c r="N54" s="303"/>
      <c r="O54" s="303"/>
      <c r="P54" s="303"/>
      <c r="Q54" s="303"/>
      <c r="R54" s="303"/>
      <c r="S54" s="303"/>
      <c r="T54" s="303"/>
      <c r="U54" s="303"/>
      <c r="V54" s="303"/>
      <c r="W54" s="303"/>
      <c r="X54" s="303"/>
      <c r="Y54" s="303"/>
      <c r="Z54" s="303"/>
      <c r="AA54" s="303"/>
      <c r="AB54" s="303"/>
      <c r="AC54" s="303"/>
      <c r="AD54" s="303"/>
      <c r="AE54" s="303"/>
      <c r="AF54" s="303"/>
      <c r="AG54" s="301">
        <f>'1.1 - Oprava ul. Zukalova'!J29</f>
        <v>0</v>
      </c>
      <c r="AH54" s="302"/>
      <c r="AI54" s="302"/>
      <c r="AJ54" s="302"/>
      <c r="AK54" s="302"/>
      <c r="AL54" s="302"/>
      <c r="AM54" s="302"/>
      <c r="AN54" s="301">
        <f>SUM(AG54,AT54)</f>
        <v>0</v>
      </c>
      <c r="AO54" s="302"/>
      <c r="AP54" s="302"/>
      <c r="AQ54" s="108" t="s">
        <v>88</v>
      </c>
      <c r="AR54" s="109"/>
      <c r="AS54" s="110">
        <v>0</v>
      </c>
      <c r="AT54" s="111">
        <f>ROUND(SUM(AV54:AW54),2)</f>
        <v>0</v>
      </c>
      <c r="AU54" s="112">
        <f>'1.1 - Oprava ul. Zukalova'!P91</f>
        <v>0</v>
      </c>
      <c r="AV54" s="111">
        <f>'1.1 - Oprava ul. Zukalova'!J32</f>
        <v>0</v>
      </c>
      <c r="AW54" s="111">
        <f>'1.1 - Oprava ul. Zukalova'!J33</f>
        <v>0</v>
      </c>
      <c r="AX54" s="111">
        <f>'1.1 - Oprava ul. Zukalova'!J34</f>
        <v>0</v>
      </c>
      <c r="AY54" s="111">
        <f>'1.1 - Oprava ul. Zukalova'!J35</f>
        <v>0</v>
      </c>
      <c r="AZ54" s="111">
        <f>'1.1 - Oprava ul. Zukalova'!F32</f>
        <v>0</v>
      </c>
      <c r="BA54" s="111">
        <f>'1.1 - Oprava ul. Zukalova'!F33</f>
        <v>0</v>
      </c>
      <c r="BB54" s="111">
        <f>'1.1 - Oprava ul. Zukalova'!F34</f>
        <v>0</v>
      </c>
      <c r="BC54" s="111">
        <f>'1.1 - Oprava ul. Zukalova'!F35</f>
        <v>0</v>
      </c>
      <c r="BD54" s="113">
        <f>'1.1 - Oprava ul. Zukalova'!F36</f>
        <v>0</v>
      </c>
      <c r="BT54" s="114" t="s">
        <v>84</v>
      </c>
      <c r="BV54" s="114" t="s">
        <v>77</v>
      </c>
      <c r="BW54" s="114" t="s">
        <v>89</v>
      </c>
      <c r="BX54" s="114" t="s">
        <v>86</v>
      </c>
      <c r="CL54" s="114" t="s">
        <v>21</v>
      </c>
    </row>
    <row r="55" spans="1:90" s="6" customFormat="1" ht="28.5" customHeight="1">
      <c r="A55" s="95" t="s">
        <v>79</v>
      </c>
      <c r="B55" s="106"/>
      <c r="C55" s="107"/>
      <c r="D55" s="107"/>
      <c r="E55" s="303" t="s">
        <v>90</v>
      </c>
      <c r="F55" s="303"/>
      <c r="G55" s="303"/>
      <c r="H55" s="303"/>
      <c r="I55" s="303"/>
      <c r="J55" s="107"/>
      <c r="K55" s="303" t="s">
        <v>91</v>
      </c>
      <c r="L55" s="303"/>
      <c r="M55" s="303"/>
      <c r="N55" s="303"/>
      <c r="O55" s="303"/>
      <c r="P55" s="303"/>
      <c r="Q55" s="303"/>
      <c r="R55" s="303"/>
      <c r="S55" s="303"/>
      <c r="T55" s="303"/>
      <c r="U55" s="303"/>
      <c r="V55" s="303"/>
      <c r="W55" s="303"/>
      <c r="X55" s="303"/>
      <c r="Y55" s="303"/>
      <c r="Z55" s="303"/>
      <c r="AA55" s="303"/>
      <c r="AB55" s="303"/>
      <c r="AC55" s="303"/>
      <c r="AD55" s="303"/>
      <c r="AE55" s="303"/>
      <c r="AF55" s="303"/>
      <c r="AG55" s="301">
        <f>'1.2 - Sanace pláně chodní...'!J29</f>
        <v>0</v>
      </c>
      <c r="AH55" s="302"/>
      <c r="AI55" s="302"/>
      <c r="AJ55" s="302"/>
      <c r="AK55" s="302"/>
      <c r="AL55" s="302"/>
      <c r="AM55" s="302"/>
      <c r="AN55" s="301">
        <f>SUM(AG55,AT55)</f>
        <v>0</v>
      </c>
      <c r="AO55" s="302"/>
      <c r="AP55" s="302"/>
      <c r="AQ55" s="108" t="s">
        <v>88</v>
      </c>
      <c r="AR55" s="109"/>
      <c r="AS55" s="115">
        <v>0</v>
      </c>
      <c r="AT55" s="116">
        <f>ROUND(SUM(AV55:AW55),2)</f>
        <v>0</v>
      </c>
      <c r="AU55" s="117">
        <f>'1.2 - Sanace pláně chodní...'!P87</f>
        <v>0</v>
      </c>
      <c r="AV55" s="116">
        <f>'1.2 - Sanace pláně chodní...'!J32</f>
        <v>0</v>
      </c>
      <c r="AW55" s="116">
        <f>'1.2 - Sanace pláně chodní...'!J33</f>
        <v>0</v>
      </c>
      <c r="AX55" s="116">
        <f>'1.2 - Sanace pláně chodní...'!J34</f>
        <v>0</v>
      </c>
      <c r="AY55" s="116">
        <f>'1.2 - Sanace pláně chodní...'!J35</f>
        <v>0</v>
      </c>
      <c r="AZ55" s="116">
        <f>'1.2 - Sanace pláně chodní...'!F32</f>
        <v>0</v>
      </c>
      <c r="BA55" s="116">
        <f>'1.2 - Sanace pláně chodní...'!F33</f>
        <v>0</v>
      </c>
      <c r="BB55" s="116">
        <f>'1.2 - Sanace pláně chodní...'!F34</f>
        <v>0</v>
      </c>
      <c r="BC55" s="116">
        <f>'1.2 - Sanace pláně chodní...'!F35</f>
        <v>0</v>
      </c>
      <c r="BD55" s="118">
        <f>'1.2 - Sanace pláně chodní...'!F36</f>
        <v>0</v>
      </c>
      <c r="BT55" s="114" t="s">
        <v>84</v>
      </c>
      <c r="BV55" s="114" t="s">
        <v>77</v>
      </c>
      <c r="BW55" s="114" t="s">
        <v>92</v>
      </c>
      <c r="BX55" s="114" t="s">
        <v>86</v>
      </c>
      <c r="CL55" s="114" t="s">
        <v>21</v>
      </c>
    </row>
    <row r="56" spans="2:44" s="1" customFormat="1" ht="30" customHeight="1">
      <c r="B56" s="40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  <c r="AA56" s="62"/>
      <c r="AB56" s="62"/>
      <c r="AC56" s="62"/>
      <c r="AD56" s="62"/>
      <c r="AE56" s="62"/>
      <c r="AF56" s="62"/>
      <c r="AG56" s="62"/>
      <c r="AH56" s="62"/>
      <c r="AI56" s="62"/>
      <c r="AJ56" s="62"/>
      <c r="AK56" s="62"/>
      <c r="AL56" s="62"/>
      <c r="AM56" s="62"/>
      <c r="AN56" s="62"/>
      <c r="AO56" s="62"/>
      <c r="AP56" s="62"/>
      <c r="AQ56" s="62"/>
      <c r="AR56" s="60"/>
    </row>
    <row r="57" spans="2:44" s="1" customFormat="1" ht="6.95" customHeight="1">
      <c r="B57" s="55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56"/>
      <c r="AE57" s="56"/>
      <c r="AF57" s="56"/>
      <c r="AG57" s="56"/>
      <c r="AH57" s="56"/>
      <c r="AI57" s="56"/>
      <c r="AJ57" s="56"/>
      <c r="AK57" s="56"/>
      <c r="AL57" s="56"/>
      <c r="AM57" s="56"/>
      <c r="AN57" s="56"/>
      <c r="AO57" s="56"/>
      <c r="AP57" s="56"/>
      <c r="AQ57" s="56"/>
      <c r="AR57" s="60"/>
    </row>
  </sheetData>
  <sheetProtection algorithmName="SHA-512" hashValue="c7M5wfHnqEGr0qtho3DqsfzSluFG5yksGMamdj4MV7F2hBO7GCe/ZOY9fAzmIxdVSRbF/3Q4IZBEB1MarygOYg==" saltValue="Hw667SR8B7j2wdbYuUAiB1rycoW2fe0sfEvFXvqxzjYwcP/LxHgiyiUo4XnyBt3vbev6T0nqIvg6MGRnhWXwLg==" spinCount="100000" sheet="1" objects="1" scenarios="1" formatColumns="0" formatRows="0"/>
  <mergeCells count="53">
    <mergeCell ref="AG51:AM51"/>
    <mergeCell ref="AN51:AP51"/>
    <mergeCell ref="AR2:BE2"/>
    <mergeCell ref="AN54:AP54"/>
    <mergeCell ref="AG54:AM54"/>
    <mergeCell ref="E54:I54"/>
    <mergeCell ref="K54:AF54"/>
    <mergeCell ref="AN55:AP55"/>
    <mergeCell ref="AG55:AM55"/>
    <mergeCell ref="E55:I55"/>
    <mergeCell ref="K55:AF55"/>
    <mergeCell ref="AN52:AP52"/>
    <mergeCell ref="AG52:AM52"/>
    <mergeCell ref="D52:H52"/>
    <mergeCell ref="J52:AF52"/>
    <mergeCell ref="AN53:AP53"/>
    <mergeCell ref="AG53:AM53"/>
    <mergeCell ref="D53:H53"/>
    <mergeCell ref="J53:AF53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L30:O30"/>
    <mergeCell ref="W30:AE30"/>
    <mergeCell ref="AK30:AO30"/>
    <mergeCell ref="X32:AB32"/>
    <mergeCell ref="AK32:AO32"/>
    <mergeCell ref="W28:AE28"/>
    <mergeCell ref="AK28:AO28"/>
    <mergeCell ref="L29:O29"/>
    <mergeCell ref="W29:AE29"/>
    <mergeCell ref="AK29:AO29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</mergeCells>
  <hyperlinks>
    <hyperlink ref="K1:S1" location="C2" display="1) Rekapitulace stavby"/>
    <hyperlink ref="W1:AI1" location="C51" display="2) Rekapitulace objektů stavby a soupisů prací"/>
    <hyperlink ref="A52" location="'0 - Ostatní vedlejší náklady'!C2" display="/"/>
    <hyperlink ref="A54" location="'1.1 - Oprava ul. Zukalova'!C2" display="/"/>
    <hyperlink ref="A55" location="'1.2 - Sanace pláně chodní...'!C2" display="/"/>
  </hyperlinks>
  <printOptions/>
  <pageMargins left="0.5833333" right="0.5833333" top="0.5833333" bottom="0.5833333" header="0" footer="0"/>
  <pageSetup blackAndWhite="1" fitToHeight="100" fitToWidth="1" horizontalDpi="600" verticalDpi="600" orientation="portrait" paperSize="9" scale="69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R105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9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0"/>
      <c r="B1" s="120"/>
      <c r="C1" s="120"/>
      <c r="D1" s="121" t="s">
        <v>1</v>
      </c>
      <c r="E1" s="120"/>
      <c r="F1" s="122" t="s">
        <v>93</v>
      </c>
      <c r="G1" s="315" t="s">
        <v>94</v>
      </c>
      <c r="H1" s="315"/>
      <c r="I1" s="123"/>
      <c r="J1" s="122" t="s">
        <v>95</v>
      </c>
      <c r="K1" s="121" t="s">
        <v>96</v>
      </c>
      <c r="L1" s="122" t="s">
        <v>97</v>
      </c>
      <c r="M1" s="122"/>
      <c r="N1" s="122"/>
      <c r="O1" s="122"/>
      <c r="P1" s="122"/>
      <c r="Q1" s="122"/>
      <c r="R1" s="122"/>
      <c r="S1" s="122"/>
      <c r="T1" s="122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3:46" ht="36.95" customHeight="1">
      <c r="L2" s="306"/>
      <c r="M2" s="306"/>
      <c r="N2" s="306"/>
      <c r="O2" s="306"/>
      <c r="P2" s="306"/>
      <c r="Q2" s="306"/>
      <c r="R2" s="306"/>
      <c r="S2" s="306"/>
      <c r="T2" s="306"/>
      <c r="U2" s="306"/>
      <c r="V2" s="306"/>
      <c r="AT2" s="23" t="s">
        <v>83</v>
      </c>
    </row>
    <row r="3" spans="2:46" ht="6.95" customHeight="1">
      <c r="B3" s="24"/>
      <c r="C3" s="25"/>
      <c r="D3" s="25"/>
      <c r="E3" s="25"/>
      <c r="F3" s="25"/>
      <c r="G3" s="25"/>
      <c r="H3" s="25"/>
      <c r="I3" s="124"/>
      <c r="J3" s="25"/>
      <c r="K3" s="26"/>
      <c r="AT3" s="23" t="s">
        <v>84</v>
      </c>
    </row>
    <row r="4" spans="2:46" ht="36.95" customHeight="1">
      <c r="B4" s="27"/>
      <c r="C4" s="28"/>
      <c r="D4" s="29" t="s">
        <v>98</v>
      </c>
      <c r="E4" s="28"/>
      <c r="F4" s="28"/>
      <c r="G4" s="28"/>
      <c r="H4" s="28"/>
      <c r="I4" s="125"/>
      <c r="J4" s="28"/>
      <c r="K4" s="30"/>
      <c r="M4" s="31" t="s">
        <v>12</v>
      </c>
      <c r="AT4" s="23" t="s">
        <v>6</v>
      </c>
    </row>
    <row r="5" spans="2:11" ht="6.95" customHeight="1">
      <c r="B5" s="27"/>
      <c r="C5" s="28"/>
      <c r="D5" s="28"/>
      <c r="E5" s="28"/>
      <c r="F5" s="28"/>
      <c r="G5" s="28"/>
      <c r="H5" s="28"/>
      <c r="I5" s="125"/>
      <c r="J5" s="28"/>
      <c r="K5" s="30"/>
    </row>
    <row r="6" spans="2:11" ht="13.5">
      <c r="B6" s="27"/>
      <c r="C6" s="28"/>
      <c r="D6" s="36" t="s">
        <v>18</v>
      </c>
      <c r="E6" s="28"/>
      <c r="F6" s="28"/>
      <c r="G6" s="28"/>
      <c r="H6" s="28"/>
      <c r="I6" s="125"/>
      <c r="J6" s="28"/>
      <c r="K6" s="30"/>
    </row>
    <row r="7" spans="2:11" ht="16.5" customHeight="1">
      <c r="B7" s="27"/>
      <c r="C7" s="28"/>
      <c r="D7" s="28"/>
      <c r="E7" s="307" t="str">
        <f>'Rekapitulace stavby'!K6</f>
        <v>Oprava ul. Zukalova v Krnově</v>
      </c>
      <c r="F7" s="308"/>
      <c r="G7" s="308"/>
      <c r="H7" s="308"/>
      <c r="I7" s="125"/>
      <c r="J7" s="28"/>
      <c r="K7" s="30"/>
    </row>
    <row r="8" spans="2:11" s="1" customFormat="1" ht="13.5">
      <c r="B8" s="40"/>
      <c r="C8" s="41"/>
      <c r="D8" s="36" t="s">
        <v>99</v>
      </c>
      <c r="E8" s="41"/>
      <c r="F8" s="41"/>
      <c r="G8" s="41"/>
      <c r="H8" s="41"/>
      <c r="I8" s="126"/>
      <c r="J8" s="41"/>
      <c r="K8" s="44"/>
    </row>
    <row r="9" spans="2:11" s="1" customFormat="1" ht="36.95" customHeight="1">
      <c r="B9" s="40"/>
      <c r="C9" s="41"/>
      <c r="D9" s="41"/>
      <c r="E9" s="309" t="s">
        <v>100</v>
      </c>
      <c r="F9" s="310"/>
      <c r="G9" s="310"/>
      <c r="H9" s="310"/>
      <c r="I9" s="126"/>
      <c r="J9" s="41"/>
      <c r="K9" s="44"/>
    </row>
    <row r="10" spans="2:11" s="1" customFormat="1" ht="13.5">
      <c r="B10" s="40"/>
      <c r="C10" s="41"/>
      <c r="D10" s="41"/>
      <c r="E10" s="41"/>
      <c r="F10" s="41"/>
      <c r="G10" s="41"/>
      <c r="H10" s="41"/>
      <c r="I10" s="126"/>
      <c r="J10" s="41"/>
      <c r="K10" s="44"/>
    </row>
    <row r="11" spans="2:11" s="1" customFormat="1" ht="14.45" customHeight="1">
      <c r="B11" s="40"/>
      <c r="C11" s="41"/>
      <c r="D11" s="36" t="s">
        <v>20</v>
      </c>
      <c r="E11" s="41"/>
      <c r="F11" s="34" t="s">
        <v>21</v>
      </c>
      <c r="G11" s="41"/>
      <c r="H11" s="41"/>
      <c r="I11" s="127" t="s">
        <v>22</v>
      </c>
      <c r="J11" s="34" t="s">
        <v>21</v>
      </c>
      <c r="K11" s="44"/>
    </row>
    <row r="12" spans="2:11" s="1" customFormat="1" ht="14.45" customHeight="1">
      <c r="B12" s="40"/>
      <c r="C12" s="41"/>
      <c r="D12" s="36" t="s">
        <v>23</v>
      </c>
      <c r="E12" s="41"/>
      <c r="F12" s="34" t="s">
        <v>24</v>
      </c>
      <c r="G12" s="41"/>
      <c r="H12" s="41"/>
      <c r="I12" s="127" t="s">
        <v>25</v>
      </c>
      <c r="J12" s="128" t="str">
        <f>'Rekapitulace stavby'!AN8</f>
        <v>20. 3. 2018</v>
      </c>
      <c r="K12" s="44"/>
    </row>
    <row r="13" spans="2:11" s="1" customFormat="1" ht="10.9" customHeight="1">
      <c r="B13" s="40"/>
      <c r="C13" s="41"/>
      <c r="D13" s="41"/>
      <c r="E13" s="41"/>
      <c r="F13" s="41"/>
      <c r="G13" s="41"/>
      <c r="H13" s="41"/>
      <c r="I13" s="126"/>
      <c r="J13" s="41"/>
      <c r="K13" s="44"/>
    </row>
    <row r="14" spans="2:11" s="1" customFormat="1" ht="14.45" customHeight="1">
      <c r="B14" s="40"/>
      <c r="C14" s="41"/>
      <c r="D14" s="36" t="s">
        <v>27</v>
      </c>
      <c r="E14" s="41"/>
      <c r="F14" s="41"/>
      <c r="G14" s="41"/>
      <c r="H14" s="41"/>
      <c r="I14" s="127" t="s">
        <v>28</v>
      </c>
      <c r="J14" s="34" t="s">
        <v>29</v>
      </c>
      <c r="K14" s="44"/>
    </row>
    <row r="15" spans="2:11" s="1" customFormat="1" ht="18" customHeight="1">
      <c r="B15" s="40"/>
      <c r="C15" s="41"/>
      <c r="D15" s="41"/>
      <c r="E15" s="34" t="s">
        <v>30</v>
      </c>
      <c r="F15" s="41"/>
      <c r="G15" s="41"/>
      <c r="H15" s="41"/>
      <c r="I15" s="127" t="s">
        <v>31</v>
      </c>
      <c r="J15" s="34" t="s">
        <v>32</v>
      </c>
      <c r="K15" s="44"/>
    </row>
    <row r="16" spans="2:11" s="1" customFormat="1" ht="6.95" customHeight="1">
      <c r="B16" s="40"/>
      <c r="C16" s="41"/>
      <c r="D16" s="41"/>
      <c r="E16" s="41"/>
      <c r="F16" s="41"/>
      <c r="G16" s="41"/>
      <c r="H16" s="41"/>
      <c r="I16" s="126"/>
      <c r="J16" s="41"/>
      <c r="K16" s="44"/>
    </row>
    <row r="17" spans="2:11" s="1" customFormat="1" ht="14.45" customHeight="1">
      <c r="B17" s="40"/>
      <c r="C17" s="41"/>
      <c r="D17" s="36" t="s">
        <v>33</v>
      </c>
      <c r="E17" s="41"/>
      <c r="F17" s="41"/>
      <c r="G17" s="41"/>
      <c r="H17" s="41"/>
      <c r="I17" s="127" t="s">
        <v>28</v>
      </c>
      <c r="J17" s="34" t="str">
        <f>IF('Rekapitulace stavby'!AN13="Vyplň údaj","",IF('Rekapitulace stavby'!AN13="","",'Rekapitulace stavby'!AN13))</f>
        <v/>
      </c>
      <c r="K17" s="44"/>
    </row>
    <row r="18" spans="2:11" s="1" customFormat="1" ht="18" customHeight="1">
      <c r="B18" s="40"/>
      <c r="C18" s="41"/>
      <c r="D18" s="41"/>
      <c r="E18" s="34" t="str">
        <f>IF('Rekapitulace stavby'!E14="Vyplň údaj","",IF('Rekapitulace stavby'!E14="","",'Rekapitulace stavby'!E14))</f>
        <v/>
      </c>
      <c r="F18" s="41"/>
      <c r="G18" s="41"/>
      <c r="H18" s="41"/>
      <c r="I18" s="127" t="s">
        <v>31</v>
      </c>
      <c r="J18" s="34" t="str">
        <f>IF('Rekapitulace stavby'!AN14="Vyplň údaj","",IF('Rekapitulace stavby'!AN14="","",'Rekapitulace stavby'!AN14))</f>
        <v/>
      </c>
      <c r="K18" s="44"/>
    </row>
    <row r="19" spans="2:11" s="1" customFormat="1" ht="6.95" customHeight="1">
      <c r="B19" s="40"/>
      <c r="C19" s="41"/>
      <c r="D19" s="41"/>
      <c r="E19" s="41"/>
      <c r="F19" s="41"/>
      <c r="G19" s="41"/>
      <c r="H19" s="41"/>
      <c r="I19" s="126"/>
      <c r="J19" s="41"/>
      <c r="K19" s="44"/>
    </row>
    <row r="20" spans="2:11" s="1" customFormat="1" ht="14.45" customHeight="1">
      <c r="B20" s="40"/>
      <c r="C20" s="41"/>
      <c r="D20" s="36" t="s">
        <v>35</v>
      </c>
      <c r="E20" s="41"/>
      <c r="F20" s="41"/>
      <c r="G20" s="41"/>
      <c r="H20" s="41"/>
      <c r="I20" s="127" t="s">
        <v>28</v>
      </c>
      <c r="J20" s="34" t="s">
        <v>36</v>
      </c>
      <c r="K20" s="44"/>
    </row>
    <row r="21" spans="2:11" s="1" customFormat="1" ht="18" customHeight="1">
      <c r="B21" s="40"/>
      <c r="C21" s="41"/>
      <c r="D21" s="41"/>
      <c r="E21" s="34" t="s">
        <v>38</v>
      </c>
      <c r="F21" s="41"/>
      <c r="G21" s="41"/>
      <c r="H21" s="41"/>
      <c r="I21" s="127" t="s">
        <v>31</v>
      </c>
      <c r="J21" s="34" t="s">
        <v>39</v>
      </c>
      <c r="K21" s="44"/>
    </row>
    <row r="22" spans="2:11" s="1" customFormat="1" ht="6.95" customHeight="1">
      <c r="B22" s="40"/>
      <c r="C22" s="41"/>
      <c r="D22" s="41"/>
      <c r="E22" s="41"/>
      <c r="F22" s="41"/>
      <c r="G22" s="41"/>
      <c r="H22" s="41"/>
      <c r="I22" s="126"/>
      <c r="J22" s="41"/>
      <c r="K22" s="44"/>
    </row>
    <row r="23" spans="2:11" s="1" customFormat="1" ht="14.45" customHeight="1">
      <c r="B23" s="40"/>
      <c r="C23" s="41"/>
      <c r="D23" s="36" t="s">
        <v>40</v>
      </c>
      <c r="E23" s="41"/>
      <c r="F23" s="41"/>
      <c r="G23" s="41"/>
      <c r="H23" s="41"/>
      <c r="I23" s="126"/>
      <c r="J23" s="41"/>
      <c r="K23" s="44"/>
    </row>
    <row r="24" spans="2:11" s="7" customFormat="1" ht="16.5" customHeight="1">
      <c r="B24" s="129"/>
      <c r="C24" s="130"/>
      <c r="D24" s="130"/>
      <c r="E24" s="272" t="s">
        <v>21</v>
      </c>
      <c r="F24" s="272"/>
      <c r="G24" s="272"/>
      <c r="H24" s="272"/>
      <c r="I24" s="131"/>
      <c r="J24" s="130"/>
      <c r="K24" s="132"/>
    </row>
    <row r="25" spans="2:11" s="1" customFormat="1" ht="6.95" customHeight="1">
      <c r="B25" s="40"/>
      <c r="C25" s="41"/>
      <c r="D25" s="41"/>
      <c r="E25" s="41"/>
      <c r="F25" s="41"/>
      <c r="G25" s="41"/>
      <c r="H25" s="41"/>
      <c r="I25" s="126"/>
      <c r="J25" s="41"/>
      <c r="K25" s="44"/>
    </row>
    <row r="26" spans="2:11" s="1" customFormat="1" ht="6.95" customHeight="1">
      <c r="B26" s="40"/>
      <c r="C26" s="41"/>
      <c r="D26" s="84"/>
      <c r="E26" s="84"/>
      <c r="F26" s="84"/>
      <c r="G26" s="84"/>
      <c r="H26" s="84"/>
      <c r="I26" s="133"/>
      <c r="J26" s="84"/>
      <c r="K26" s="134"/>
    </row>
    <row r="27" spans="2:11" s="1" customFormat="1" ht="25.35" customHeight="1">
      <c r="B27" s="40"/>
      <c r="C27" s="41"/>
      <c r="D27" s="135" t="s">
        <v>41</v>
      </c>
      <c r="E27" s="41"/>
      <c r="F27" s="41"/>
      <c r="G27" s="41"/>
      <c r="H27" s="41"/>
      <c r="I27" s="126"/>
      <c r="J27" s="136">
        <f>ROUND(J78,2)</f>
        <v>0</v>
      </c>
      <c r="K27" s="44"/>
    </row>
    <row r="28" spans="2:11" s="1" customFormat="1" ht="6.95" customHeight="1">
      <c r="B28" s="40"/>
      <c r="C28" s="41"/>
      <c r="D28" s="84"/>
      <c r="E28" s="84"/>
      <c r="F28" s="84"/>
      <c r="G28" s="84"/>
      <c r="H28" s="84"/>
      <c r="I28" s="133"/>
      <c r="J28" s="84"/>
      <c r="K28" s="134"/>
    </row>
    <row r="29" spans="2:11" s="1" customFormat="1" ht="14.45" customHeight="1">
      <c r="B29" s="40"/>
      <c r="C29" s="41"/>
      <c r="D29" s="41"/>
      <c r="E29" s="41"/>
      <c r="F29" s="45" t="s">
        <v>43</v>
      </c>
      <c r="G29" s="41"/>
      <c r="H29" s="41"/>
      <c r="I29" s="137" t="s">
        <v>42</v>
      </c>
      <c r="J29" s="45" t="s">
        <v>44</v>
      </c>
      <c r="K29" s="44"/>
    </row>
    <row r="30" spans="2:11" s="1" customFormat="1" ht="14.45" customHeight="1">
      <c r="B30" s="40"/>
      <c r="C30" s="41"/>
      <c r="D30" s="48" t="s">
        <v>45</v>
      </c>
      <c r="E30" s="48" t="s">
        <v>46</v>
      </c>
      <c r="F30" s="138">
        <f>ROUND(SUM(BE78:BE104),2)</f>
        <v>0</v>
      </c>
      <c r="G30" s="41"/>
      <c r="H30" s="41"/>
      <c r="I30" s="139">
        <v>0.21</v>
      </c>
      <c r="J30" s="138">
        <f>ROUND(ROUND((SUM(BE78:BE104)),2)*I30,2)</f>
        <v>0</v>
      </c>
      <c r="K30" s="44"/>
    </row>
    <row r="31" spans="2:11" s="1" customFormat="1" ht="14.45" customHeight="1">
      <c r="B31" s="40"/>
      <c r="C31" s="41"/>
      <c r="D31" s="41"/>
      <c r="E31" s="48" t="s">
        <v>47</v>
      </c>
      <c r="F31" s="138">
        <f>ROUND(SUM(BF78:BF104),2)</f>
        <v>0</v>
      </c>
      <c r="G31" s="41"/>
      <c r="H31" s="41"/>
      <c r="I31" s="139">
        <v>0.15</v>
      </c>
      <c r="J31" s="138">
        <f>ROUND(ROUND((SUM(BF78:BF104)),2)*I31,2)</f>
        <v>0</v>
      </c>
      <c r="K31" s="44"/>
    </row>
    <row r="32" spans="2:11" s="1" customFormat="1" ht="14.45" customHeight="1" hidden="1">
      <c r="B32" s="40"/>
      <c r="C32" s="41"/>
      <c r="D32" s="41"/>
      <c r="E32" s="48" t="s">
        <v>48</v>
      </c>
      <c r="F32" s="138">
        <f>ROUND(SUM(BG78:BG104),2)</f>
        <v>0</v>
      </c>
      <c r="G32" s="41"/>
      <c r="H32" s="41"/>
      <c r="I32" s="139">
        <v>0.21</v>
      </c>
      <c r="J32" s="138">
        <v>0</v>
      </c>
      <c r="K32" s="44"/>
    </row>
    <row r="33" spans="2:11" s="1" customFormat="1" ht="14.45" customHeight="1" hidden="1">
      <c r="B33" s="40"/>
      <c r="C33" s="41"/>
      <c r="D33" s="41"/>
      <c r="E33" s="48" t="s">
        <v>49</v>
      </c>
      <c r="F33" s="138">
        <f>ROUND(SUM(BH78:BH104),2)</f>
        <v>0</v>
      </c>
      <c r="G33" s="41"/>
      <c r="H33" s="41"/>
      <c r="I33" s="139">
        <v>0.15</v>
      </c>
      <c r="J33" s="138">
        <v>0</v>
      </c>
      <c r="K33" s="44"/>
    </row>
    <row r="34" spans="2:11" s="1" customFormat="1" ht="14.45" customHeight="1" hidden="1">
      <c r="B34" s="40"/>
      <c r="C34" s="41"/>
      <c r="D34" s="41"/>
      <c r="E34" s="48" t="s">
        <v>50</v>
      </c>
      <c r="F34" s="138">
        <f>ROUND(SUM(BI78:BI104),2)</f>
        <v>0</v>
      </c>
      <c r="G34" s="41"/>
      <c r="H34" s="41"/>
      <c r="I34" s="139">
        <v>0</v>
      </c>
      <c r="J34" s="138">
        <v>0</v>
      </c>
      <c r="K34" s="44"/>
    </row>
    <row r="35" spans="2:11" s="1" customFormat="1" ht="6.95" customHeight="1">
      <c r="B35" s="40"/>
      <c r="C35" s="41"/>
      <c r="D35" s="41"/>
      <c r="E35" s="41"/>
      <c r="F35" s="41"/>
      <c r="G35" s="41"/>
      <c r="H35" s="41"/>
      <c r="I35" s="126"/>
      <c r="J35" s="41"/>
      <c r="K35" s="44"/>
    </row>
    <row r="36" spans="2:11" s="1" customFormat="1" ht="25.35" customHeight="1">
      <c r="B36" s="40"/>
      <c r="C36" s="140"/>
      <c r="D36" s="141" t="s">
        <v>51</v>
      </c>
      <c r="E36" s="78"/>
      <c r="F36" s="78"/>
      <c r="G36" s="142" t="s">
        <v>52</v>
      </c>
      <c r="H36" s="143" t="s">
        <v>53</v>
      </c>
      <c r="I36" s="144"/>
      <c r="J36" s="145">
        <f>SUM(J27:J34)</f>
        <v>0</v>
      </c>
      <c r="K36" s="146"/>
    </row>
    <row r="37" spans="2:11" s="1" customFormat="1" ht="14.45" customHeight="1">
      <c r="B37" s="55"/>
      <c r="C37" s="56"/>
      <c r="D37" s="56"/>
      <c r="E37" s="56"/>
      <c r="F37" s="56"/>
      <c r="G37" s="56"/>
      <c r="H37" s="56"/>
      <c r="I37" s="147"/>
      <c r="J37" s="56"/>
      <c r="K37" s="57"/>
    </row>
    <row r="41" spans="2:11" s="1" customFormat="1" ht="6.95" customHeight="1">
      <c r="B41" s="148"/>
      <c r="C41" s="149"/>
      <c r="D41" s="149"/>
      <c r="E41" s="149"/>
      <c r="F41" s="149"/>
      <c r="G41" s="149"/>
      <c r="H41" s="149"/>
      <c r="I41" s="150"/>
      <c r="J41" s="149"/>
      <c r="K41" s="151"/>
    </row>
    <row r="42" spans="2:11" s="1" customFormat="1" ht="36.95" customHeight="1">
      <c r="B42" s="40"/>
      <c r="C42" s="29" t="s">
        <v>101</v>
      </c>
      <c r="D42" s="41"/>
      <c r="E42" s="41"/>
      <c r="F42" s="41"/>
      <c r="G42" s="41"/>
      <c r="H42" s="41"/>
      <c r="I42" s="126"/>
      <c r="J42" s="41"/>
      <c r="K42" s="44"/>
    </row>
    <row r="43" spans="2:11" s="1" customFormat="1" ht="6.95" customHeight="1">
      <c r="B43" s="40"/>
      <c r="C43" s="41"/>
      <c r="D43" s="41"/>
      <c r="E43" s="41"/>
      <c r="F43" s="41"/>
      <c r="G43" s="41"/>
      <c r="H43" s="41"/>
      <c r="I43" s="126"/>
      <c r="J43" s="41"/>
      <c r="K43" s="44"/>
    </row>
    <row r="44" spans="2:11" s="1" customFormat="1" ht="14.45" customHeight="1">
      <c r="B44" s="40"/>
      <c r="C44" s="36" t="s">
        <v>18</v>
      </c>
      <c r="D44" s="41"/>
      <c r="E44" s="41"/>
      <c r="F44" s="41"/>
      <c r="G44" s="41"/>
      <c r="H44" s="41"/>
      <c r="I44" s="126"/>
      <c r="J44" s="41"/>
      <c r="K44" s="44"/>
    </row>
    <row r="45" spans="2:11" s="1" customFormat="1" ht="16.5" customHeight="1">
      <c r="B45" s="40"/>
      <c r="C45" s="41"/>
      <c r="D45" s="41"/>
      <c r="E45" s="307" t="str">
        <f>E7</f>
        <v>Oprava ul. Zukalova v Krnově</v>
      </c>
      <c r="F45" s="308"/>
      <c r="G45" s="308"/>
      <c r="H45" s="308"/>
      <c r="I45" s="126"/>
      <c r="J45" s="41"/>
      <c r="K45" s="44"/>
    </row>
    <row r="46" spans="2:11" s="1" customFormat="1" ht="14.45" customHeight="1">
      <c r="B46" s="40"/>
      <c r="C46" s="36" t="s">
        <v>99</v>
      </c>
      <c r="D46" s="41"/>
      <c r="E46" s="41"/>
      <c r="F46" s="41"/>
      <c r="G46" s="41"/>
      <c r="H46" s="41"/>
      <c r="I46" s="126"/>
      <c r="J46" s="41"/>
      <c r="K46" s="44"/>
    </row>
    <row r="47" spans="2:11" s="1" customFormat="1" ht="17.25" customHeight="1">
      <c r="B47" s="40"/>
      <c r="C47" s="41"/>
      <c r="D47" s="41"/>
      <c r="E47" s="309" t="str">
        <f>E9</f>
        <v>0 - Ostatní vedlejší náklady</v>
      </c>
      <c r="F47" s="310"/>
      <c r="G47" s="310"/>
      <c r="H47" s="310"/>
      <c r="I47" s="126"/>
      <c r="J47" s="41"/>
      <c r="K47" s="44"/>
    </row>
    <row r="48" spans="2:11" s="1" customFormat="1" ht="6.95" customHeight="1">
      <c r="B48" s="40"/>
      <c r="C48" s="41"/>
      <c r="D48" s="41"/>
      <c r="E48" s="41"/>
      <c r="F48" s="41"/>
      <c r="G48" s="41"/>
      <c r="H48" s="41"/>
      <c r="I48" s="126"/>
      <c r="J48" s="41"/>
      <c r="K48" s="44"/>
    </row>
    <row r="49" spans="2:11" s="1" customFormat="1" ht="18" customHeight="1">
      <c r="B49" s="40"/>
      <c r="C49" s="36" t="s">
        <v>23</v>
      </c>
      <c r="D49" s="41"/>
      <c r="E49" s="41"/>
      <c r="F49" s="34" t="str">
        <f>F12</f>
        <v>Krnov</v>
      </c>
      <c r="G49" s="41"/>
      <c r="H49" s="41"/>
      <c r="I49" s="127" t="s">
        <v>25</v>
      </c>
      <c r="J49" s="128" t="str">
        <f>IF(J12="","",J12)</f>
        <v>20. 3. 2018</v>
      </c>
      <c r="K49" s="44"/>
    </row>
    <row r="50" spans="2:11" s="1" customFormat="1" ht="6.95" customHeight="1">
      <c r="B50" s="40"/>
      <c r="C50" s="41"/>
      <c r="D50" s="41"/>
      <c r="E50" s="41"/>
      <c r="F50" s="41"/>
      <c r="G50" s="41"/>
      <c r="H50" s="41"/>
      <c r="I50" s="126"/>
      <c r="J50" s="41"/>
      <c r="K50" s="44"/>
    </row>
    <row r="51" spans="2:11" s="1" customFormat="1" ht="13.5">
      <c r="B51" s="40"/>
      <c r="C51" s="36" t="s">
        <v>27</v>
      </c>
      <c r="D51" s="41"/>
      <c r="E51" s="41"/>
      <c r="F51" s="34" t="str">
        <f>E15</f>
        <v>Město Krnov</v>
      </c>
      <c r="G51" s="41"/>
      <c r="H51" s="41"/>
      <c r="I51" s="127" t="s">
        <v>35</v>
      </c>
      <c r="J51" s="272" t="str">
        <f>E21</f>
        <v>UDI MORAVA s.r.o.</v>
      </c>
      <c r="K51" s="44"/>
    </row>
    <row r="52" spans="2:11" s="1" customFormat="1" ht="14.45" customHeight="1">
      <c r="B52" s="40"/>
      <c r="C52" s="36" t="s">
        <v>33</v>
      </c>
      <c r="D52" s="41"/>
      <c r="E52" s="41"/>
      <c r="F52" s="34" t="str">
        <f>IF(E18="","",E18)</f>
        <v/>
      </c>
      <c r="G52" s="41"/>
      <c r="H52" s="41"/>
      <c r="I52" s="126"/>
      <c r="J52" s="311"/>
      <c r="K52" s="44"/>
    </row>
    <row r="53" spans="2:11" s="1" customFormat="1" ht="10.35" customHeight="1">
      <c r="B53" s="40"/>
      <c r="C53" s="41"/>
      <c r="D53" s="41"/>
      <c r="E53" s="41"/>
      <c r="F53" s="41"/>
      <c r="G53" s="41"/>
      <c r="H53" s="41"/>
      <c r="I53" s="126"/>
      <c r="J53" s="41"/>
      <c r="K53" s="44"/>
    </row>
    <row r="54" spans="2:11" s="1" customFormat="1" ht="29.25" customHeight="1">
      <c r="B54" s="40"/>
      <c r="C54" s="152" t="s">
        <v>102</v>
      </c>
      <c r="D54" s="140"/>
      <c r="E54" s="140"/>
      <c r="F54" s="140"/>
      <c r="G54" s="140"/>
      <c r="H54" s="140"/>
      <c r="I54" s="153"/>
      <c r="J54" s="154" t="s">
        <v>103</v>
      </c>
      <c r="K54" s="155"/>
    </row>
    <row r="55" spans="2:11" s="1" customFormat="1" ht="10.35" customHeight="1">
      <c r="B55" s="40"/>
      <c r="C55" s="41"/>
      <c r="D55" s="41"/>
      <c r="E55" s="41"/>
      <c r="F55" s="41"/>
      <c r="G55" s="41"/>
      <c r="H55" s="41"/>
      <c r="I55" s="126"/>
      <c r="J55" s="41"/>
      <c r="K55" s="44"/>
    </row>
    <row r="56" spans="2:47" s="1" customFormat="1" ht="29.25" customHeight="1">
      <c r="B56" s="40"/>
      <c r="C56" s="156" t="s">
        <v>104</v>
      </c>
      <c r="D56" s="41"/>
      <c r="E56" s="41"/>
      <c r="F56" s="41"/>
      <c r="G56" s="41"/>
      <c r="H56" s="41"/>
      <c r="I56" s="126"/>
      <c r="J56" s="136">
        <f>J78</f>
        <v>0</v>
      </c>
      <c r="K56" s="44"/>
      <c r="AU56" s="23" t="s">
        <v>105</v>
      </c>
    </row>
    <row r="57" spans="2:11" s="8" customFormat="1" ht="24.95" customHeight="1">
      <c r="B57" s="157"/>
      <c r="C57" s="158"/>
      <c r="D57" s="159" t="s">
        <v>106</v>
      </c>
      <c r="E57" s="160"/>
      <c r="F57" s="160"/>
      <c r="G57" s="160"/>
      <c r="H57" s="160"/>
      <c r="I57" s="161"/>
      <c r="J57" s="162">
        <f>J79</f>
        <v>0</v>
      </c>
      <c r="K57" s="163"/>
    </row>
    <row r="58" spans="2:11" s="8" customFormat="1" ht="24.95" customHeight="1">
      <c r="B58" s="157"/>
      <c r="C58" s="158"/>
      <c r="D58" s="159" t="s">
        <v>107</v>
      </c>
      <c r="E58" s="160"/>
      <c r="F58" s="160"/>
      <c r="G58" s="160"/>
      <c r="H58" s="160"/>
      <c r="I58" s="161"/>
      <c r="J58" s="162">
        <f>J100</f>
        <v>0</v>
      </c>
      <c r="K58" s="163"/>
    </row>
    <row r="59" spans="2:11" s="1" customFormat="1" ht="21.75" customHeight="1">
      <c r="B59" s="40"/>
      <c r="C59" s="41"/>
      <c r="D59" s="41"/>
      <c r="E59" s="41"/>
      <c r="F59" s="41"/>
      <c r="G59" s="41"/>
      <c r="H59" s="41"/>
      <c r="I59" s="126"/>
      <c r="J59" s="41"/>
      <c r="K59" s="44"/>
    </row>
    <row r="60" spans="2:11" s="1" customFormat="1" ht="6.95" customHeight="1">
      <c r="B60" s="55"/>
      <c r="C60" s="56"/>
      <c r="D60" s="56"/>
      <c r="E60" s="56"/>
      <c r="F60" s="56"/>
      <c r="G60" s="56"/>
      <c r="H60" s="56"/>
      <c r="I60" s="147"/>
      <c r="J60" s="56"/>
      <c r="K60" s="57"/>
    </row>
    <row r="64" spans="2:12" s="1" customFormat="1" ht="6.95" customHeight="1">
      <c r="B64" s="58"/>
      <c r="C64" s="59"/>
      <c r="D64" s="59"/>
      <c r="E64" s="59"/>
      <c r="F64" s="59"/>
      <c r="G64" s="59"/>
      <c r="H64" s="59"/>
      <c r="I64" s="150"/>
      <c r="J64" s="59"/>
      <c r="K64" s="59"/>
      <c r="L64" s="60"/>
    </row>
    <row r="65" spans="2:12" s="1" customFormat="1" ht="36.95" customHeight="1">
      <c r="B65" s="40"/>
      <c r="C65" s="61" t="s">
        <v>108</v>
      </c>
      <c r="D65" s="62"/>
      <c r="E65" s="62"/>
      <c r="F65" s="62"/>
      <c r="G65" s="62"/>
      <c r="H65" s="62"/>
      <c r="I65" s="164"/>
      <c r="J65" s="62"/>
      <c r="K65" s="62"/>
      <c r="L65" s="60"/>
    </row>
    <row r="66" spans="2:12" s="1" customFormat="1" ht="6.95" customHeight="1">
      <c r="B66" s="40"/>
      <c r="C66" s="62"/>
      <c r="D66" s="62"/>
      <c r="E66" s="62"/>
      <c r="F66" s="62"/>
      <c r="G66" s="62"/>
      <c r="H66" s="62"/>
      <c r="I66" s="164"/>
      <c r="J66" s="62"/>
      <c r="K66" s="62"/>
      <c r="L66" s="60"/>
    </row>
    <row r="67" spans="2:12" s="1" customFormat="1" ht="14.45" customHeight="1">
      <c r="B67" s="40"/>
      <c r="C67" s="64" t="s">
        <v>18</v>
      </c>
      <c r="D67" s="62"/>
      <c r="E67" s="62"/>
      <c r="F67" s="62"/>
      <c r="G67" s="62"/>
      <c r="H67" s="62"/>
      <c r="I67" s="164"/>
      <c r="J67" s="62"/>
      <c r="K67" s="62"/>
      <c r="L67" s="60"/>
    </row>
    <row r="68" spans="2:12" s="1" customFormat="1" ht="16.5" customHeight="1">
      <c r="B68" s="40"/>
      <c r="C68" s="62"/>
      <c r="D68" s="62"/>
      <c r="E68" s="312" t="str">
        <f>E7</f>
        <v>Oprava ul. Zukalova v Krnově</v>
      </c>
      <c r="F68" s="313"/>
      <c r="G68" s="313"/>
      <c r="H68" s="313"/>
      <c r="I68" s="164"/>
      <c r="J68" s="62"/>
      <c r="K68" s="62"/>
      <c r="L68" s="60"/>
    </row>
    <row r="69" spans="2:12" s="1" customFormat="1" ht="14.45" customHeight="1">
      <c r="B69" s="40"/>
      <c r="C69" s="64" t="s">
        <v>99</v>
      </c>
      <c r="D69" s="62"/>
      <c r="E69" s="62"/>
      <c r="F69" s="62"/>
      <c r="G69" s="62"/>
      <c r="H69" s="62"/>
      <c r="I69" s="164"/>
      <c r="J69" s="62"/>
      <c r="K69" s="62"/>
      <c r="L69" s="60"/>
    </row>
    <row r="70" spans="2:12" s="1" customFormat="1" ht="17.25" customHeight="1">
      <c r="B70" s="40"/>
      <c r="C70" s="62"/>
      <c r="D70" s="62"/>
      <c r="E70" s="283" t="str">
        <f>E9</f>
        <v>0 - Ostatní vedlejší náklady</v>
      </c>
      <c r="F70" s="314"/>
      <c r="G70" s="314"/>
      <c r="H70" s="314"/>
      <c r="I70" s="164"/>
      <c r="J70" s="62"/>
      <c r="K70" s="62"/>
      <c r="L70" s="60"/>
    </row>
    <row r="71" spans="2:12" s="1" customFormat="1" ht="6.95" customHeight="1">
      <c r="B71" s="40"/>
      <c r="C71" s="62"/>
      <c r="D71" s="62"/>
      <c r="E71" s="62"/>
      <c r="F71" s="62"/>
      <c r="G71" s="62"/>
      <c r="H71" s="62"/>
      <c r="I71" s="164"/>
      <c r="J71" s="62"/>
      <c r="K71" s="62"/>
      <c r="L71" s="60"/>
    </row>
    <row r="72" spans="2:12" s="1" customFormat="1" ht="18" customHeight="1">
      <c r="B72" s="40"/>
      <c r="C72" s="64" t="s">
        <v>23</v>
      </c>
      <c r="D72" s="62"/>
      <c r="E72" s="62"/>
      <c r="F72" s="165" t="str">
        <f>F12</f>
        <v>Krnov</v>
      </c>
      <c r="G72" s="62"/>
      <c r="H72" s="62"/>
      <c r="I72" s="166" t="s">
        <v>25</v>
      </c>
      <c r="J72" s="72" t="str">
        <f>IF(J12="","",J12)</f>
        <v>20. 3. 2018</v>
      </c>
      <c r="K72" s="62"/>
      <c r="L72" s="60"/>
    </row>
    <row r="73" spans="2:12" s="1" customFormat="1" ht="6.95" customHeight="1">
      <c r="B73" s="40"/>
      <c r="C73" s="62"/>
      <c r="D73" s="62"/>
      <c r="E73" s="62"/>
      <c r="F73" s="62"/>
      <c r="G73" s="62"/>
      <c r="H73" s="62"/>
      <c r="I73" s="164"/>
      <c r="J73" s="62"/>
      <c r="K73" s="62"/>
      <c r="L73" s="60"/>
    </row>
    <row r="74" spans="2:12" s="1" customFormat="1" ht="13.5">
      <c r="B74" s="40"/>
      <c r="C74" s="64" t="s">
        <v>27</v>
      </c>
      <c r="D74" s="62"/>
      <c r="E74" s="62"/>
      <c r="F74" s="165" t="str">
        <f>E15</f>
        <v>Město Krnov</v>
      </c>
      <c r="G74" s="62"/>
      <c r="H74" s="62"/>
      <c r="I74" s="166" t="s">
        <v>35</v>
      </c>
      <c r="J74" s="165" t="str">
        <f>E21</f>
        <v>UDI MORAVA s.r.o.</v>
      </c>
      <c r="K74" s="62"/>
      <c r="L74" s="60"/>
    </row>
    <row r="75" spans="2:12" s="1" customFormat="1" ht="14.45" customHeight="1">
      <c r="B75" s="40"/>
      <c r="C75" s="64" t="s">
        <v>33</v>
      </c>
      <c r="D75" s="62"/>
      <c r="E75" s="62"/>
      <c r="F75" s="165" t="str">
        <f>IF(E18="","",E18)</f>
        <v/>
      </c>
      <c r="G75" s="62"/>
      <c r="H75" s="62"/>
      <c r="I75" s="164"/>
      <c r="J75" s="62"/>
      <c r="K75" s="62"/>
      <c r="L75" s="60"/>
    </row>
    <row r="76" spans="2:12" s="1" customFormat="1" ht="10.35" customHeight="1">
      <c r="B76" s="40"/>
      <c r="C76" s="62"/>
      <c r="D76" s="62"/>
      <c r="E76" s="62"/>
      <c r="F76" s="62"/>
      <c r="G76" s="62"/>
      <c r="H76" s="62"/>
      <c r="I76" s="164"/>
      <c r="J76" s="62"/>
      <c r="K76" s="62"/>
      <c r="L76" s="60"/>
    </row>
    <row r="77" spans="2:20" s="9" customFormat="1" ht="29.25" customHeight="1">
      <c r="B77" s="167"/>
      <c r="C77" s="168" t="s">
        <v>109</v>
      </c>
      <c r="D77" s="169" t="s">
        <v>60</v>
      </c>
      <c r="E77" s="169" t="s">
        <v>56</v>
      </c>
      <c r="F77" s="169" t="s">
        <v>110</v>
      </c>
      <c r="G77" s="169" t="s">
        <v>111</v>
      </c>
      <c r="H77" s="169" t="s">
        <v>112</v>
      </c>
      <c r="I77" s="170" t="s">
        <v>113</v>
      </c>
      <c r="J77" s="169" t="s">
        <v>103</v>
      </c>
      <c r="K77" s="171" t="s">
        <v>114</v>
      </c>
      <c r="L77" s="172"/>
      <c r="M77" s="80" t="s">
        <v>115</v>
      </c>
      <c r="N77" s="81" t="s">
        <v>45</v>
      </c>
      <c r="O77" s="81" t="s">
        <v>116</v>
      </c>
      <c r="P77" s="81" t="s">
        <v>117</v>
      </c>
      <c r="Q77" s="81" t="s">
        <v>118</v>
      </c>
      <c r="R77" s="81" t="s">
        <v>119</v>
      </c>
      <c r="S77" s="81" t="s">
        <v>120</v>
      </c>
      <c r="T77" s="82" t="s">
        <v>121</v>
      </c>
    </row>
    <row r="78" spans="2:63" s="1" customFormat="1" ht="29.25" customHeight="1">
      <c r="B78" s="40"/>
      <c r="C78" s="86" t="s">
        <v>104</v>
      </c>
      <c r="D78" s="62"/>
      <c r="E78" s="62"/>
      <c r="F78" s="62"/>
      <c r="G78" s="62"/>
      <c r="H78" s="62"/>
      <c r="I78" s="164"/>
      <c r="J78" s="173">
        <f>BK78</f>
        <v>0</v>
      </c>
      <c r="K78" s="62"/>
      <c r="L78" s="60"/>
      <c r="M78" s="83"/>
      <c r="N78" s="84"/>
      <c r="O78" s="84"/>
      <c r="P78" s="174">
        <f>P79+P100</f>
        <v>0</v>
      </c>
      <c r="Q78" s="84"/>
      <c r="R78" s="174">
        <f>R79+R100</f>
        <v>0</v>
      </c>
      <c r="S78" s="84"/>
      <c r="T78" s="175">
        <f>T79+T100</f>
        <v>0</v>
      </c>
      <c r="AT78" s="23" t="s">
        <v>74</v>
      </c>
      <c r="AU78" s="23" t="s">
        <v>105</v>
      </c>
      <c r="BK78" s="176">
        <f>BK79+BK100</f>
        <v>0</v>
      </c>
    </row>
    <row r="79" spans="2:63" s="10" customFormat="1" ht="37.35" customHeight="1">
      <c r="B79" s="177"/>
      <c r="C79" s="178"/>
      <c r="D79" s="179" t="s">
        <v>74</v>
      </c>
      <c r="E79" s="180" t="s">
        <v>122</v>
      </c>
      <c r="F79" s="180" t="s">
        <v>123</v>
      </c>
      <c r="G79" s="178"/>
      <c r="H79" s="178"/>
      <c r="I79" s="181"/>
      <c r="J79" s="182">
        <f>BK79</f>
        <v>0</v>
      </c>
      <c r="K79" s="178"/>
      <c r="L79" s="183"/>
      <c r="M79" s="184"/>
      <c r="N79" s="185"/>
      <c r="O79" s="185"/>
      <c r="P79" s="186">
        <f>SUM(P80:P99)</f>
        <v>0</v>
      </c>
      <c r="Q79" s="185"/>
      <c r="R79" s="186">
        <f>SUM(R80:R99)</f>
        <v>0</v>
      </c>
      <c r="S79" s="185"/>
      <c r="T79" s="187">
        <f>SUM(T80:T99)</f>
        <v>0</v>
      </c>
      <c r="AR79" s="188" t="s">
        <v>124</v>
      </c>
      <c r="AT79" s="189" t="s">
        <v>74</v>
      </c>
      <c r="AU79" s="189" t="s">
        <v>75</v>
      </c>
      <c r="AY79" s="188" t="s">
        <v>125</v>
      </c>
      <c r="BK79" s="190">
        <f>SUM(BK80:BK99)</f>
        <v>0</v>
      </c>
    </row>
    <row r="80" spans="2:65" s="1" customFormat="1" ht="16.5" customHeight="1">
      <c r="B80" s="40"/>
      <c r="C80" s="191" t="s">
        <v>82</v>
      </c>
      <c r="D80" s="191" t="s">
        <v>126</v>
      </c>
      <c r="E80" s="192" t="s">
        <v>127</v>
      </c>
      <c r="F80" s="193" t="s">
        <v>128</v>
      </c>
      <c r="G80" s="194" t="s">
        <v>129</v>
      </c>
      <c r="H80" s="195">
        <v>1</v>
      </c>
      <c r="I80" s="196"/>
      <c r="J80" s="197">
        <f>ROUND(I80*H80,2)</f>
        <v>0</v>
      </c>
      <c r="K80" s="193" t="s">
        <v>130</v>
      </c>
      <c r="L80" s="60"/>
      <c r="M80" s="198" t="s">
        <v>21</v>
      </c>
      <c r="N80" s="199" t="s">
        <v>46</v>
      </c>
      <c r="O80" s="41"/>
      <c r="P80" s="200">
        <f>O80*H80</f>
        <v>0</v>
      </c>
      <c r="Q80" s="200">
        <v>0</v>
      </c>
      <c r="R80" s="200">
        <f>Q80*H80</f>
        <v>0</v>
      </c>
      <c r="S80" s="200">
        <v>0</v>
      </c>
      <c r="T80" s="201">
        <f>S80*H80</f>
        <v>0</v>
      </c>
      <c r="AR80" s="23" t="s">
        <v>131</v>
      </c>
      <c r="AT80" s="23" t="s">
        <v>126</v>
      </c>
      <c r="AU80" s="23" t="s">
        <v>82</v>
      </c>
      <c r="AY80" s="23" t="s">
        <v>125</v>
      </c>
      <c r="BE80" s="202">
        <f>IF(N80="základní",J80,0)</f>
        <v>0</v>
      </c>
      <c r="BF80" s="202">
        <f>IF(N80="snížená",J80,0)</f>
        <v>0</v>
      </c>
      <c r="BG80" s="202">
        <f>IF(N80="zákl. přenesená",J80,0)</f>
        <v>0</v>
      </c>
      <c r="BH80" s="202">
        <f>IF(N80="sníž. přenesená",J80,0)</f>
        <v>0</v>
      </c>
      <c r="BI80" s="202">
        <f>IF(N80="nulová",J80,0)</f>
        <v>0</v>
      </c>
      <c r="BJ80" s="23" t="s">
        <v>82</v>
      </c>
      <c r="BK80" s="202">
        <f>ROUND(I80*H80,2)</f>
        <v>0</v>
      </c>
      <c r="BL80" s="23" t="s">
        <v>131</v>
      </c>
      <c r="BM80" s="23" t="s">
        <v>132</v>
      </c>
    </row>
    <row r="81" spans="2:47" s="1" customFormat="1" ht="27">
      <c r="B81" s="40"/>
      <c r="C81" s="62"/>
      <c r="D81" s="203" t="s">
        <v>133</v>
      </c>
      <c r="E81" s="62"/>
      <c r="F81" s="204" t="s">
        <v>134</v>
      </c>
      <c r="G81" s="62"/>
      <c r="H81" s="62"/>
      <c r="I81" s="164"/>
      <c r="J81" s="62"/>
      <c r="K81" s="62"/>
      <c r="L81" s="60"/>
      <c r="M81" s="205"/>
      <c r="N81" s="41"/>
      <c r="O81" s="41"/>
      <c r="P81" s="41"/>
      <c r="Q81" s="41"/>
      <c r="R81" s="41"/>
      <c r="S81" s="41"/>
      <c r="T81" s="77"/>
      <c r="AT81" s="23" t="s">
        <v>133</v>
      </c>
      <c r="AU81" s="23" t="s">
        <v>82</v>
      </c>
    </row>
    <row r="82" spans="2:65" s="1" customFormat="1" ht="16.5" customHeight="1">
      <c r="B82" s="40"/>
      <c r="C82" s="191" t="s">
        <v>84</v>
      </c>
      <c r="D82" s="191" t="s">
        <v>126</v>
      </c>
      <c r="E82" s="192" t="s">
        <v>135</v>
      </c>
      <c r="F82" s="193" t="s">
        <v>136</v>
      </c>
      <c r="G82" s="194" t="s">
        <v>129</v>
      </c>
      <c r="H82" s="195">
        <v>1</v>
      </c>
      <c r="I82" s="196"/>
      <c r="J82" s="197">
        <f>ROUND(I82*H82,2)</f>
        <v>0</v>
      </c>
      <c r="K82" s="193" t="s">
        <v>130</v>
      </c>
      <c r="L82" s="60"/>
      <c r="M82" s="198" t="s">
        <v>21</v>
      </c>
      <c r="N82" s="199" t="s">
        <v>46</v>
      </c>
      <c r="O82" s="41"/>
      <c r="P82" s="200">
        <f>O82*H82</f>
        <v>0</v>
      </c>
      <c r="Q82" s="200">
        <v>0</v>
      </c>
      <c r="R82" s="200">
        <f>Q82*H82</f>
        <v>0</v>
      </c>
      <c r="S82" s="200">
        <v>0</v>
      </c>
      <c r="T82" s="201">
        <f>S82*H82</f>
        <v>0</v>
      </c>
      <c r="AR82" s="23" t="s">
        <v>131</v>
      </c>
      <c r="AT82" s="23" t="s">
        <v>126</v>
      </c>
      <c r="AU82" s="23" t="s">
        <v>82</v>
      </c>
      <c r="AY82" s="23" t="s">
        <v>125</v>
      </c>
      <c r="BE82" s="202">
        <f>IF(N82="základní",J82,0)</f>
        <v>0</v>
      </c>
      <c r="BF82" s="202">
        <f>IF(N82="snížená",J82,0)</f>
        <v>0</v>
      </c>
      <c r="BG82" s="202">
        <f>IF(N82="zákl. přenesená",J82,0)</f>
        <v>0</v>
      </c>
      <c r="BH82" s="202">
        <f>IF(N82="sníž. přenesená",J82,0)</f>
        <v>0</v>
      </c>
      <c r="BI82" s="202">
        <f>IF(N82="nulová",J82,0)</f>
        <v>0</v>
      </c>
      <c r="BJ82" s="23" t="s">
        <v>82</v>
      </c>
      <c r="BK82" s="202">
        <f>ROUND(I82*H82,2)</f>
        <v>0</v>
      </c>
      <c r="BL82" s="23" t="s">
        <v>131</v>
      </c>
      <c r="BM82" s="23" t="s">
        <v>137</v>
      </c>
    </row>
    <row r="83" spans="2:65" s="1" customFormat="1" ht="16.5" customHeight="1">
      <c r="B83" s="40"/>
      <c r="C83" s="191" t="s">
        <v>138</v>
      </c>
      <c r="D83" s="191" t="s">
        <v>126</v>
      </c>
      <c r="E83" s="192" t="s">
        <v>139</v>
      </c>
      <c r="F83" s="193" t="s">
        <v>140</v>
      </c>
      <c r="G83" s="194" t="s">
        <v>129</v>
      </c>
      <c r="H83" s="195">
        <v>1</v>
      </c>
      <c r="I83" s="196"/>
      <c r="J83" s="197">
        <f>ROUND(I83*H83,2)</f>
        <v>0</v>
      </c>
      <c r="K83" s="193" t="s">
        <v>130</v>
      </c>
      <c r="L83" s="60"/>
      <c r="M83" s="198" t="s">
        <v>21</v>
      </c>
      <c r="N83" s="199" t="s">
        <v>46</v>
      </c>
      <c r="O83" s="41"/>
      <c r="P83" s="200">
        <f>O83*H83</f>
        <v>0</v>
      </c>
      <c r="Q83" s="200">
        <v>0</v>
      </c>
      <c r="R83" s="200">
        <f>Q83*H83</f>
        <v>0</v>
      </c>
      <c r="S83" s="200">
        <v>0</v>
      </c>
      <c r="T83" s="201">
        <f>S83*H83</f>
        <v>0</v>
      </c>
      <c r="AR83" s="23" t="s">
        <v>131</v>
      </c>
      <c r="AT83" s="23" t="s">
        <v>126</v>
      </c>
      <c r="AU83" s="23" t="s">
        <v>82</v>
      </c>
      <c r="AY83" s="23" t="s">
        <v>125</v>
      </c>
      <c r="BE83" s="202">
        <f>IF(N83="základní",J83,0)</f>
        <v>0</v>
      </c>
      <c r="BF83" s="202">
        <f>IF(N83="snížená",J83,0)</f>
        <v>0</v>
      </c>
      <c r="BG83" s="202">
        <f>IF(N83="zákl. přenesená",J83,0)</f>
        <v>0</v>
      </c>
      <c r="BH83" s="202">
        <f>IF(N83="sníž. přenesená",J83,0)</f>
        <v>0</v>
      </c>
      <c r="BI83" s="202">
        <f>IF(N83="nulová",J83,0)</f>
        <v>0</v>
      </c>
      <c r="BJ83" s="23" t="s">
        <v>82</v>
      </c>
      <c r="BK83" s="202">
        <f>ROUND(I83*H83,2)</f>
        <v>0</v>
      </c>
      <c r="BL83" s="23" t="s">
        <v>131</v>
      </c>
      <c r="BM83" s="23" t="s">
        <v>141</v>
      </c>
    </row>
    <row r="84" spans="2:47" s="1" customFormat="1" ht="27">
      <c r="B84" s="40"/>
      <c r="C84" s="62"/>
      <c r="D84" s="203" t="s">
        <v>133</v>
      </c>
      <c r="E84" s="62"/>
      <c r="F84" s="204" t="s">
        <v>142</v>
      </c>
      <c r="G84" s="62"/>
      <c r="H84" s="62"/>
      <c r="I84" s="164"/>
      <c r="J84" s="62"/>
      <c r="K84" s="62"/>
      <c r="L84" s="60"/>
      <c r="M84" s="205"/>
      <c r="N84" s="41"/>
      <c r="O84" s="41"/>
      <c r="P84" s="41"/>
      <c r="Q84" s="41"/>
      <c r="R84" s="41"/>
      <c r="S84" s="41"/>
      <c r="T84" s="77"/>
      <c r="AT84" s="23" t="s">
        <v>133</v>
      </c>
      <c r="AU84" s="23" t="s">
        <v>82</v>
      </c>
    </row>
    <row r="85" spans="2:65" s="1" customFormat="1" ht="16.5" customHeight="1">
      <c r="B85" s="40"/>
      <c r="C85" s="191" t="s">
        <v>124</v>
      </c>
      <c r="D85" s="191" t="s">
        <v>126</v>
      </c>
      <c r="E85" s="192" t="s">
        <v>143</v>
      </c>
      <c r="F85" s="193" t="s">
        <v>140</v>
      </c>
      <c r="G85" s="194" t="s">
        <v>129</v>
      </c>
      <c r="H85" s="195">
        <v>1</v>
      </c>
      <c r="I85" s="196"/>
      <c r="J85" s="197">
        <f>ROUND(I85*H85,2)</f>
        <v>0</v>
      </c>
      <c r="K85" s="193" t="s">
        <v>130</v>
      </c>
      <c r="L85" s="60"/>
      <c r="M85" s="198" t="s">
        <v>21</v>
      </c>
      <c r="N85" s="199" t="s">
        <v>46</v>
      </c>
      <c r="O85" s="41"/>
      <c r="P85" s="200">
        <f>O85*H85</f>
        <v>0</v>
      </c>
      <c r="Q85" s="200">
        <v>0</v>
      </c>
      <c r="R85" s="200">
        <f>Q85*H85</f>
        <v>0</v>
      </c>
      <c r="S85" s="200">
        <v>0</v>
      </c>
      <c r="T85" s="201">
        <f>S85*H85</f>
        <v>0</v>
      </c>
      <c r="AR85" s="23" t="s">
        <v>131</v>
      </c>
      <c r="AT85" s="23" t="s">
        <v>126</v>
      </c>
      <c r="AU85" s="23" t="s">
        <v>82</v>
      </c>
      <c r="AY85" s="23" t="s">
        <v>125</v>
      </c>
      <c r="BE85" s="202">
        <f>IF(N85="základní",J85,0)</f>
        <v>0</v>
      </c>
      <c r="BF85" s="202">
        <f>IF(N85="snížená",J85,0)</f>
        <v>0</v>
      </c>
      <c r="BG85" s="202">
        <f>IF(N85="zákl. přenesená",J85,0)</f>
        <v>0</v>
      </c>
      <c r="BH85" s="202">
        <f>IF(N85="sníž. přenesená",J85,0)</f>
        <v>0</v>
      </c>
      <c r="BI85" s="202">
        <f>IF(N85="nulová",J85,0)</f>
        <v>0</v>
      </c>
      <c r="BJ85" s="23" t="s">
        <v>82</v>
      </c>
      <c r="BK85" s="202">
        <f>ROUND(I85*H85,2)</f>
        <v>0</v>
      </c>
      <c r="BL85" s="23" t="s">
        <v>131</v>
      </c>
      <c r="BM85" s="23" t="s">
        <v>144</v>
      </c>
    </row>
    <row r="86" spans="2:47" s="1" customFormat="1" ht="27">
      <c r="B86" s="40"/>
      <c r="C86" s="62"/>
      <c r="D86" s="203" t="s">
        <v>133</v>
      </c>
      <c r="E86" s="62"/>
      <c r="F86" s="204" t="s">
        <v>145</v>
      </c>
      <c r="G86" s="62"/>
      <c r="H86" s="62"/>
      <c r="I86" s="164"/>
      <c r="J86" s="62"/>
      <c r="K86" s="62"/>
      <c r="L86" s="60"/>
      <c r="M86" s="205"/>
      <c r="N86" s="41"/>
      <c r="O86" s="41"/>
      <c r="P86" s="41"/>
      <c r="Q86" s="41"/>
      <c r="R86" s="41"/>
      <c r="S86" s="41"/>
      <c r="T86" s="77"/>
      <c r="AT86" s="23" t="s">
        <v>133</v>
      </c>
      <c r="AU86" s="23" t="s">
        <v>82</v>
      </c>
    </row>
    <row r="87" spans="2:65" s="1" customFormat="1" ht="16.5" customHeight="1">
      <c r="B87" s="40"/>
      <c r="C87" s="191" t="s">
        <v>146</v>
      </c>
      <c r="D87" s="191" t="s">
        <v>126</v>
      </c>
      <c r="E87" s="192" t="s">
        <v>147</v>
      </c>
      <c r="F87" s="193" t="s">
        <v>148</v>
      </c>
      <c r="G87" s="194" t="s">
        <v>129</v>
      </c>
      <c r="H87" s="195">
        <v>1</v>
      </c>
      <c r="I87" s="196"/>
      <c r="J87" s="197">
        <f>ROUND(I87*H87,2)</f>
        <v>0</v>
      </c>
      <c r="K87" s="193" t="s">
        <v>130</v>
      </c>
      <c r="L87" s="60"/>
      <c r="M87" s="198" t="s">
        <v>21</v>
      </c>
      <c r="N87" s="199" t="s">
        <v>46</v>
      </c>
      <c r="O87" s="41"/>
      <c r="P87" s="200">
        <f>O87*H87</f>
        <v>0</v>
      </c>
      <c r="Q87" s="200">
        <v>0</v>
      </c>
      <c r="R87" s="200">
        <f>Q87*H87</f>
        <v>0</v>
      </c>
      <c r="S87" s="200">
        <v>0</v>
      </c>
      <c r="T87" s="201">
        <f>S87*H87</f>
        <v>0</v>
      </c>
      <c r="AR87" s="23" t="s">
        <v>131</v>
      </c>
      <c r="AT87" s="23" t="s">
        <v>126</v>
      </c>
      <c r="AU87" s="23" t="s">
        <v>82</v>
      </c>
      <c r="AY87" s="23" t="s">
        <v>125</v>
      </c>
      <c r="BE87" s="202">
        <f>IF(N87="základní",J87,0)</f>
        <v>0</v>
      </c>
      <c r="BF87" s="202">
        <f>IF(N87="snížená",J87,0)</f>
        <v>0</v>
      </c>
      <c r="BG87" s="202">
        <f>IF(N87="zákl. přenesená",J87,0)</f>
        <v>0</v>
      </c>
      <c r="BH87" s="202">
        <f>IF(N87="sníž. přenesená",J87,0)</f>
        <v>0</v>
      </c>
      <c r="BI87" s="202">
        <f>IF(N87="nulová",J87,0)</f>
        <v>0</v>
      </c>
      <c r="BJ87" s="23" t="s">
        <v>82</v>
      </c>
      <c r="BK87" s="202">
        <f>ROUND(I87*H87,2)</f>
        <v>0</v>
      </c>
      <c r="BL87" s="23" t="s">
        <v>131</v>
      </c>
      <c r="BM87" s="23" t="s">
        <v>149</v>
      </c>
    </row>
    <row r="88" spans="2:47" s="1" customFormat="1" ht="27">
      <c r="B88" s="40"/>
      <c r="C88" s="62"/>
      <c r="D88" s="203" t="s">
        <v>133</v>
      </c>
      <c r="E88" s="62"/>
      <c r="F88" s="204" t="s">
        <v>150</v>
      </c>
      <c r="G88" s="62"/>
      <c r="H88" s="62"/>
      <c r="I88" s="164"/>
      <c r="J88" s="62"/>
      <c r="K88" s="62"/>
      <c r="L88" s="60"/>
      <c r="M88" s="205"/>
      <c r="N88" s="41"/>
      <c r="O88" s="41"/>
      <c r="P88" s="41"/>
      <c r="Q88" s="41"/>
      <c r="R88" s="41"/>
      <c r="S88" s="41"/>
      <c r="T88" s="77"/>
      <c r="AT88" s="23" t="s">
        <v>133</v>
      </c>
      <c r="AU88" s="23" t="s">
        <v>82</v>
      </c>
    </row>
    <row r="89" spans="2:65" s="1" customFormat="1" ht="16.5" customHeight="1">
      <c r="B89" s="40"/>
      <c r="C89" s="191" t="s">
        <v>151</v>
      </c>
      <c r="D89" s="191" t="s">
        <v>126</v>
      </c>
      <c r="E89" s="192" t="s">
        <v>152</v>
      </c>
      <c r="F89" s="193" t="s">
        <v>153</v>
      </c>
      <c r="G89" s="194" t="s">
        <v>129</v>
      </c>
      <c r="H89" s="195">
        <v>1</v>
      </c>
      <c r="I89" s="196"/>
      <c r="J89" s="197">
        <f>ROUND(I89*H89,2)</f>
        <v>0</v>
      </c>
      <c r="K89" s="193" t="s">
        <v>130</v>
      </c>
      <c r="L89" s="60"/>
      <c r="M89" s="198" t="s">
        <v>21</v>
      </c>
      <c r="N89" s="199" t="s">
        <v>46</v>
      </c>
      <c r="O89" s="41"/>
      <c r="P89" s="200">
        <f>O89*H89</f>
        <v>0</v>
      </c>
      <c r="Q89" s="200">
        <v>0</v>
      </c>
      <c r="R89" s="200">
        <f>Q89*H89</f>
        <v>0</v>
      </c>
      <c r="S89" s="200">
        <v>0</v>
      </c>
      <c r="T89" s="201">
        <f>S89*H89</f>
        <v>0</v>
      </c>
      <c r="AR89" s="23" t="s">
        <v>131</v>
      </c>
      <c r="AT89" s="23" t="s">
        <v>126</v>
      </c>
      <c r="AU89" s="23" t="s">
        <v>82</v>
      </c>
      <c r="AY89" s="23" t="s">
        <v>125</v>
      </c>
      <c r="BE89" s="202">
        <f>IF(N89="základní",J89,0)</f>
        <v>0</v>
      </c>
      <c r="BF89" s="202">
        <f>IF(N89="snížená",J89,0)</f>
        <v>0</v>
      </c>
      <c r="BG89" s="202">
        <f>IF(N89="zákl. přenesená",J89,0)</f>
        <v>0</v>
      </c>
      <c r="BH89" s="202">
        <f>IF(N89="sníž. přenesená",J89,0)</f>
        <v>0</v>
      </c>
      <c r="BI89" s="202">
        <f>IF(N89="nulová",J89,0)</f>
        <v>0</v>
      </c>
      <c r="BJ89" s="23" t="s">
        <v>82</v>
      </c>
      <c r="BK89" s="202">
        <f>ROUND(I89*H89,2)</f>
        <v>0</v>
      </c>
      <c r="BL89" s="23" t="s">
        <v>131</v>
      </c>
      <c r="BM89" s="23" t="s">
        <v>154</v>
      </c>
    </row>
    <row r="90" spans="2:65" s="1" customFormat="1" ht="16.5" customHeight="1">
      <c r="B90" s="40"/>
      <c r="C90" s="191" t="s">
        <v>155</v>
      </c>
      <c r="D90" s="191" t="s">
        <v>126</v>
      </c>
      <c r="E90" s="192" t="s">
        <v>156</v>
      </c>
      <c r="F90" s="193" t="s">
        <v>157</v>
      </c>
      <c r="G90" s="194" t="s">
        <v>129</v>
      </c>
      <c r="H90" s="195">
        <v>1</v>
      </c>
      <c r="I90" s="196"/>
      <c r="J90" s="197">
        <f>ROUND(I90*H90,2)</f>
        <v>0</v>
      </c>
      <c r="K90" s="193" t="s">
        <v>130</v>
      </c>
      <c r="L90" s="60"/>
      <c r="M90" s="198" t="s">
        <v>21</v>
      </c>
      <c r="N90" s="199" t="s">
        <v>46</v>
      </c>
      <c r="O90" s="41"/>
      <c r="P90" s="200">
        <f>O90*H90</f>
        <v>0</v>
      </c>
      <c r="Q90" s="200">
        <v>0</v>
      </c>
      <c r="R90" s="200">
        <f>Q90*H90</f>
        <v>0</v>
      </c>
      <c r="S90" s="200">
        <v>0</v>
      </c>
      <c r="T90" s="201">
        <f>S90*H90</f>
        <v>0</v>
      </c>
      <c r="AR90" s="23" t="s">
        <v>131</v>
      </c>
      <c r="AT90" s="23" t="s">
        <v>126</v>
      </c>
      <c r="AU90" s="23" t="s">
        <v>82</v>
      </c>
      <c r="AY90" s="23" t="s">
        <v>125</v>
      </c>
      <c r="BE90" s="202">
        <f>IF(N90="základní",J90,0)</f>
        <v>0</v>
      </c>
      <c r="BF90" s="202">
        <f>IF(N90="snížená",J90,0)</f>
        <v>0</v>
      </c>
      <c r="BG90" s="202">
        <f>IF(N90="zákl. přenesená",J90,0)</f>
        <v>0</v>
      </c>
      <c r="BH90" s="202">
        <f>IF(N90="sníž. přenesená",J90,0)</f>
        <v>0</v>
      </c>
      <c r="BI90" s="202">
        <f>IF(N90="nulová",J90,0)</f>
        <v>0</v>
      </c>
      <c r="BJ90" s="23" t="s">
        <v>82</v>
      </c>
      <c r="BK90" s="202">
        <f>ROUND(I90*H90,2)</f>
        <v>0</v>
      </c>
      <c r="BL90" s="23" t="s">
        <v>131</v>
      </c>
      <c r="BM90" s="23" t="s">
        <v>158</v>
      </c>
    </row>
    <row r="91" spans="2:47" s="1" customFormat="1" ht="67.5">
      <c r="B91" s="40"/>
      <c r="C91" s="62"/>
      <c r="D91" s="203" t="s">
        <v>133</v>
      </c>
      <c r="E91" s="62"/>
      <c r="F91" s="204" t="s">
        <v>159</v>
      </c>
      <c r="G91" s="62"/>
      <c r="H91" s="62"/>
      <c r="I91" s="164"/>
      <c r="J91" s="62"/>
      <c r="K91" s="62"/>
      <c r="L91" s="60"/>
      <c r="M91" s="205"/>
      <c r="N91" s="41"/>
      <c r="O91" s="41"/>
      <c r="P91" s="41"/>
      <c r="Q91" s="41"/>
      <c r="R91" s="41"/>
      <c r="S91" s="41"/>
      <c r="T91" s="77"/>
      <c r="AT91" s="23" t="s">
        <v>133</v>
      </c>
      <c r="AU91" s="23" t="s">
        <v>82</v>
      </c>
    </row>
    <row r="92" spans="2:65" s="1" customFormat="1" ht="16.5" customHeight="1">
      <c r="B92" s="40"/>
      <c r="C92" s="191" t="s">
        <v>160</v>
      </c>
      <c r="D92" s="191" t="s">
        <v>126</v>
      </c>
      <c r="E92" s="192" t="s">
        <v>161</v>
      </c>
      <c r="F92" s="193" t="s">
        <v>162</v>
      </c>
      <c r="G92" s="194" t="s">
        <v>129</v>
      </c>
      <c r="H92" s="195">
        <v>1</v>
      </c>
      <c r="I92" s="196"/>
      <c r="J92" s="197">
        <f>ROUND(I92*H92,2)</f>
        <v>0</v>
      </c>
      <c r="K92" s="193" t="s">
        <v>130</v>
      </c>
      <c r="L92" s="60"/>
      <c r="M92" s="198" t="s">
        <v>21</v>
      </c>
      <c r="N92" s="199" t="s">
        <v>46</v>
      </c>
      <c r="O92" s="41"/>
      <c r="P92" s="200">
        <f>O92*H92</f>
        <v>0</v>
      </c>
      <c r="Q92" s="200">
        <v>0</v>
      </c>
      <c r="R92" s="200">
        <f>Q92*H92</f>
        <v>0</v>
      </c>
      <c r="S92" s="200">
        <v>0</v>
      </c>
      <c r="T92" s="201">
        <f>S92*H92</f>
        <v>0</v>
      </c>
      <c r="AR92" s="23" t="s">
        <v>131</v>
      </c>
      <c r="AT92" s="23" t="s">
        <v>126</v>
      </c>
      <c r="AU92" s="23" t="s">
        <v>82</v>
      </c>
      <c r="AY92" s="23" t="s">
        <v>125</v>
      </c>
      <c r="BE92" s="202">
        <f>IF(N92="základní",J92,0)</f>
        <v>0</v>
      </c>
      <c r="BF92" s="202">
        <f>IF(N92="snížená",J92,0)</f>
        <v>0</v>
      </c>
      <c r="BG92" s="202">
        <f>IF(N92="zákl. přenesená",J92,0)</f>
        <v>0</v>
      </c>
      <c r="BH92" s="202">
        <f>IF(N92="sníž. přenesená",J92,0)</f>
        <v>0</v>
      </c>
      <c r="BI92" s="202">
        <f>IF(N92="nulová",J92,0)</f>
        <v>0</v>
      </c>
      <c r="BJ92" s="23" t="s">
        <v>82</v>
      </c>
      <c r="BK92" s="202">
        <f>ROUND(I92*H92,2)</f>
        <v>0</v>
      </c>
      <c r="BL92" s="23" t="s">
        <v>131</v>
      </c>
      <c r="BM92" s="23" t="s">
        <v>163</v>
      </c>
    </row>
    <row r="93" spans="2:47" s="1" customFormat="1" ht="40.5">
      <c r="B93" s="40"/>
      <c r="C93" s="62"/>
      <c r="D93" s="203" t="s">
        <v>133</v>
      </c>
      <c r="E93" s="62"/>
      <c r="F93" s="204" t="s">
        <v>164</v>
      </c>
      <c r="G93" s="62"/>
      <c r="H93" s="62"/>
      <c r="I93" s="164"/>
      <c r="J93" s="62"/>
      <c r="K93" s="62"/>
      <c r="L93" s="60"/>
      <c r="M93" s="205"/>
      <c r="N93" s="41"/>
      <c r="O93" s="41"/>
      <c r="P93" s="41"/>
      <c r="Q93" s="41"/>
      <c r="R93" s="41"/>
      <c r="S93" s="41"/>
      <c r="T93" s="77"/>
      <c r="AT93" s="23" t="s">
        <v>133</v>
      </c>
      <c r="AU93" s="23" t="s">
        <v>82</v>
      </c>
    </row>
    <row r="94" spans="2:65" s="1" customFormat="1" ht="16.5" customHeight="1">
      <c r="B94" s="40"/>
      <c r="C94" s="191" t="s">
        <v>165</v>
      </c>
      <c r="D94" s="191" t="s">
        <v>126</v>
      </c>
      <c r="E94" s="192" t="s">
        <v>166</v>
      </c>
      <c r="F94" s="193" t="s">
        <v>167</v>
      </c>
      <c r="G94" s="194" t="s">
        <v>129</v>
      </c>
      <c r="H94" s="195">
        <v>1</v>
      </c>
      <c r="I94" s="196"/>
      <c r="J94" s="197">
        <f>ROUND(I94*H94,2)</f>
        <v>0</v>
      </c>
      <c r="K94" s="193" t="s">
        <v>130</v>
      </c>
      <c r="L94" s="60"/>
      <c r="M94" s="198" t="s">
        <v>21</v>
      </c>
      <c r="N94" s="199" t="s">
        <v>46</v>
      </c>
      <c r="O94" s="41"/>
      <c r="P94" s="200">
        <f>O94*H94</f>
        <v>0</v>
      </c>
      <c r="Q94" s="200">
        <v>0</v>
      </c>
      <c r="R94" s="200">
        <f>Q94*H94</f>
        <v>0</v>
      </c>
      <c r="S94" s="200">
        <v>0</v>
      </c>
      <c r="T94" s="201">
        <f>S94*H94</f>
        <v>0</v>
      </c>
      <c r="AR94" s="23" t="s">
        <v>131</v>
      </c>
      <c r="AT94" s="23" t="s">
        <v>126</v>
      </c>
      <c r="AU94" s="23" t="s">
        <v>82</v>
      </c>
      <c r="AY94" s="23" t="s">
        <v>125</v>
      </c>
      <c r="BE94" s="202">
        <f>IF(N94="základní",J94,0)</f>
        <v>0</v>
      </c>
      <c r="BF94" s="202">
        <f>IF(N94="snížená",J94,0)</f>
        <v>0</v>
      </c>
      <c r="BG94" s="202">
        <f>IF(N94="zákl. přenesená",J94,0)</f>
        <v>0</v>
      </c>
      <c r="BH94" s="202">
        <f>IF(N94="sníž. přenesená",J94,0)</f>
        <v>0</v>
      </c>
      <c r="BI94" s="202">
        <f>IF(N94="nulová",J94,0)</f>
        <v>0</v>
      </c>
      <c r="BJ94" s="23" t="s">
        <v>82</v>
      </c>
      <c r="BK94" s="202">
        <f>ROUND(I94*H94,2)</f>
        <v>0</v>
      </c>
      <c r="BL94" s="23" t="s">
        <v>131</v>
      </c>
      <c r="BM94" s="23" t="s">
        <v>168</v>
      </c>
    </row>
    <row r="95" spans="2:47" s="1" customFormat="1" ht="67.5">
      <c r="B95" s="40"/>
      <c r="C95" s="62"/>
      <c r="D95" s="203" t="s">
        <v>133</v>
      </c>
      <c r="E95" s="62"/>
      <c r="F95" s="204" t="s">
        <v>169</v>
      </c>
      <c r="G95" s="62"/>
      <c r="H95" s="62"/>
      <c r="I95" s="164"/>
      <c r="J95" s="62"/>
      <c r="K95" s="62"/>
      <c r="L95" s="60"/>
      <c r="M95" s="205"/>
      <c r="N95" s="41"/>
      <c r="O95" s="41"/>
      <c r="P95" s="41"/>
      <c r="Q95" s="41"/>
      <c r="R95" s="41"/>
      <c r="S95" s="41"/>
      <c r="T95" s="77"/>
      <c r="AT95" s="23" t="s">
        <v>133</v>
      </c>
      <c r="AU95" s="23" t="s">
        <v>82</v>
      </c>
    </row>
    <row r="96" spans="2:65" s="1" customFormat="1" ht="16.5" customHeight="1">
      <c r="B96" s="40"/>
      <c r="C96" s="191" t="s">
        <v>170</v>
      </c>
      <c r="D96" s="191" t="s">
        <v>126</v>
      </c>
      <c r="E96" s="192" t="s">
        <v>171</v>
      </c>
      <c r="F96" s="193" t="s">
        <v>172</v>
      </c>
      <c r="G96" s="194" t="s">
        <v>129</v>
      </c>
      <c r="H96" s="195">
        <v>1</v>
      </c>
      <c r="I96" s="196"/>
      <c r="J96" s="197">
        <f>ROUND(I96*H96,2)</f>
        <v>0</v>
      </c>
      <c r="K96" s="193" t="s">
        <v>130</v>
      </c>
      <c r="L96" s="60"/>
      <c r="M96" s="198" t="s">
        <v>21</v>
      </c>
      <c r="N96" s="199" t="s">
        <v>46</v>
      </c>
      <c r="O96" s="41"/>
      <c r="P96" s="200">
        <f>O96*H96</f>
        <v>0</v>
      </c>
      <c r="Q96" s="200">
        <v>0</v>
      </c>
      <c r="R96" s="200">
        <f>Q96*H96</f>
        <v>0</v>
      </c>
      <c r="S96" s="200">
        <v>0</v>
      </c>
      <c r="T96" s="201">
        <f>S96*H96</f>
        <v>0</v>
      </c>
      <c r="AR96" s="23" t="s">
        <v>131</v>
      </c>
      <c r="AT96" s="23" t="s">
        <v>126</v>
      </c>
      <c r="AU96" s="23" t="s">
        <v>82</v>
      </c>
      <c r="AY96" s="23" t="s">
        <v>125</v>
      </c>
      <c r="BE96" s="202">
        <f>IF(N96="základní",J96,0)</f>
        <v>0</v>
      </c>
      <c r="BF96" s="202">
        <f>IF(N96="snížená",J96,0)</f>
        <v>0</v>
      </c>
      <c r="BG96" s="202">
        <f>IF(N96="zákl. přenesená",J96,0)</f>
        <v>0</v>
      </c>
      <c r="BH96" s="202">
        <f>IF(N96="sníž. přenesená",J96,0)</f>
        <v>0</v>
      </c>
      <c r="BI96" s="202">
        <f>IF(N96="nulová",J96,0)</f>
        <v>0</v>
      </c>
      <c r="BJ96" s="23" t="s">
        <v>82</v>
      </c>
      <c r="BK96" s="202">
        <f>ROUND(I96*H96,2)</f>
        <v>0</v>
      </c>
      <c r="BL96" s="23" t="s">
        <v>131</v>
      </c>
      <c r="BM96" s="23" t="s">
        <v>173</v>
      </c>
    </row>
    <row r="97" spans="2:47" s="1" customFormat="1" ht="54">
      <c r="B97" s="40"/>
      <c r="C97" s="62"/>
      <c r="D97" s="203" t="s">
        <v>133</v>
      </c>
      <c r="E97" s="62"/>
      <c r="F97" s="204" t="s">
        <v>174</v>
      </c>
      <c r="G97" s="62"/>
      <c r="H97" s="62"/>
      <c r="I97" s="164"/>
      <c r="J97" s="62"/>
      <c r="K97" s="62"/>
      <c r="L97" s="60"/>
      <c r="M97" s="205"/>
      <c r="N97" s="41"/>
      <c r="O97" s="41"/>
      <c r="P97" s="41"/>
      <c r="Q97" s="41"/>
      <c r="R97" s="41"/>
      <c r="S97" s="41"/>
      <c r="T97" s="77"/>
      <c r="AT97" s="23" t="s">
        <v>133</v>
      </c>
      <c r="AU97" s="23" t="s">
        <v>82</v>
      </c>
    </row>
    <row r="98" spans="2:65" s="1" customFormat="1" ht="16.5" customHeight="1">
      <c r="B98" s="40"/>
      <c r="C98" s="191" t="s">
        <v>175</v>
      </c>
      <c r="D98" s="191" t="s">
        <v>126</v>
      </c>
      <c r="E98" s="192" t="s">
        <v>176</v>
      </c>
      <c r="F98" s="193" t="s">
        <v>177</v>
      </c>
      <c r="G98" s="194" t="s">
        <v>129</v>
      </c>
      <c r="H98" s="195">
        <v>1</v>
      </c>
      <c r="I98" s="196"/>
      <c r="J98" s="197">
        <f>ROUND(I98*H98,2)</f>
        <v>0</v>
      </c>
      <c r="K98" s="193" t="s">
        <v>178</v>
      </c>
      <c r="L98" s="60"/>
      <c r="M98" s="198" t="s">
        <v>21</v>
      </c>
      <c r="N98" s="199" t="s">
        <v>46</v>
      </c>
      <c r="O98" s="41"/>
      <c r="P98" s="200">
        <f>O98*H98</f>
        <v>0</v>
      </c>
      <c r="Q98" s="200">
        <v>0</v>
      </c>
      <c r="R98" s="200">
        <f>Q98*H98</f>
        <v>0</v>
      </c>
      <c r="S98" s="200">
        <v>0</v>
      </c>
      <c r="T98" s="201">
        <f>S98*H98</f>
        <v>0</v>
      </c>
      <c r="AR98" s="23" t="s">
        <v>131</v>
      </c>
      <c r="AT98" s="23" t="s">
        <v>126</v>
      </c>
      <c r="AU98" s="23" t="s">
        <v>82</v>
      </c>
      <c r="AY98" s="23" t="s">
        <v>125</v>
      </c>
      <c r="BE98" s="202">
        <f>IF(N98="základní",J98,0)</f>
        <v>0</v>
      </c>
      <c r="BF98" s="202">
        <f>IF(N98="snížená",J98,0)</f>
        <v>0</v>
      </c>
      <c r="BG98" s="202">
        <f>IF(N98="zákl. přenesená",J98,0)</f>
        <v>0</v>
      </c>
      <c r="BH98" s="202">
        <f>IF(N98="sníž. přenesená",J98,0)</f>
        <v>0</v>
      </c>
      <c r="BI98" s="202">
        <f>IF(N98="nulová",J98,0)</f>
        <v>0</v>
      </c>
      <c r="BJ98" s="23" t="s">
        <v>82</v>
      </c>
      <c r="BK98" s="202">
        <f>ROUND(I98*H98,2)</f>
        <v>0</v>
      </c>
      <c r="BL98" s="23" t="s">
        <v>131</v>
      </c>
      <c r="BM98" s="23" t="s">
        <v>179</v>
      </c>
    </row>
    <row r="99" spans="2:47" s="1" customFormat="1" ht="40.5">
      <c r="B99" s="40"/>
      <c r="C99" s="62"/>
      <c r="D99" s="203" t="s">
        <v>133</v>
      </c>
      <c r="E99" s="62"/>
      <c r="F99" s="204" t="s">
        <v>180</v>
      </c>
      <c r="G99" s="62"/>
      <c r="H99" s="62"/>
      <c r="I99" s="164"/>
      <c r="J99" s="62"/>
      <c r="K99" s="62"/>
      <c r="L99" s="60"/>
      <c r="M99" s="205"/>
      <c r="N99" s="41"/>
      <c r="O99" s="41"/>
      <c r="P99" s="41"/>
      <c r="Q99" s="41"/>
      <c r="R99" s="41"/>
      <c r="S99" s="41"/>
      <c r="T99" s="77"/>
      <c r="AT99" s="23" t="s">
        <v>133</v>
      </c>
      <c r="AU99" s="23" t="s">
        <v>82</v>
      </c>
    </row>
    <row r="100" spans="2:63" s="10" customFormat="1" ht="37.35" customHeight="1">
      <c r="B100" s="177"/>
      <c r="C100" s="178"/>
      <c r="D100" s="179" t="s">
        <v>74</v>
      </c>
      <c r="E100" s="180" t="s">
        <v>181</v>
      </c>
      <c r="F100" s="180" t="s">
        <v>182</v>
      </c>
      <c r="G100" s="178"/>
      <c r="H100" s="178"/>
      <c r="I100" s="181"/>
      <c r="J100" s="182">
        <f>BK100</f>
        <v>0</v>
      </c>
      <c r="K100" s="178"/>
      <c r="L100" s="183"/>
      <c r="M100" s="184"/>
      <c r="N100" s="185"/>
      <c r="O100" s="185"/>
      <c r="P100" s="186">
        <f>SUM(P101:P104)</f>
        <v>0</v>
      </c>
      <c r="Q100" s="185"/>
      <c r="R100" s="186">
        <f>SUM(R101:R104)</f>
        <v>0</v>
      </c>
      <c r="S100" s="185"/>
      <c r="T100" s="187">
        <f>SUM(T101:T104)</f>
        <v>0</v>
      </c>
      <c r="AR100" s="188" t="s">
        <v>146</v>
      </c>
      <c r="AT100" s="189" t="s">
        <v>74</v>
      </c>
      <c r="AU100" s="189" t="s">
        <v>75</v>
      </c>
      <c r="AY100" s="188" t="s">
        <v>125</v>
      </c>
      <c r="BK100" s="190">
        <f>SUM(BK101:BK104)</f>
        <v>0</v>
      </c>
    </row>
    <row r="101" spans="2:65" s="1" customFormat="1" ht="25.5" customHeight="1">
      <c r="B101" s="40"/>
      <c r="C101" s="191" t="s">
        <v>183</v>
      </c>
      <c r="D101" s="191" t="s">
        <v>126</v>
      </c>
      <c r="E101" s="192" t="s">
        <v>184</v>
      </c>
      <c r="F101" s="193" t="s">
        <v>185</v>
      </c>
      <c r="G101" s="194" t="s">
        <v>129</v>
      </c>
      <c r="H101" s="195">
        <v>1</v>
      </c>
      <c r="I101" s="196"/>
      <c r="J101" s="197">
        <f>ROUND(I101*H101,2)</f>
        <v>0</v>
      </c>
      <c r="K101" s="193" t="s">
        <v>130</v>
      </c>
      <c r="L101" s="60"/>
      <c r="M101" s="198" t="s">
        <v>21</v>
      </c>
      <c r="N101" s="199" t="s">
        <v>46</v>
      </c>
      <c r="O101" s="41"/>
      <c r="P101" s="200">
        <f>O101*H101</f>
        <v>0</v>
      </c>
      <c r="Q101" s="200">
        <v>0</v>
      </c>
      <c r="R101" s="200">
        <f>Q101*H101</f>
        <v>0</v>
      </c>
      <c r="S101" s="200">
        <v>0</v>
      </c>
      <c r="T101" s="201">
        <f>S101*H101</f>
        <v>0</v>
      </c>
      <c r="AR101" s="23" t="s">
        <v>131</v>
      </c>
      <c r="AT101" s="23" t="s">
        <v>126</v>
      </c>
      <c r="AU101" s="23" t="s">
        <v>82</v>
      </c>
      <c r="AY101" s="23" t="s">
        <v>125</v>
      </c>
      <c r="BE101" s="202">
        <f>IF(N101="základní",J101,0)</f>
        <v>0</v>
      </c>
      <c r="BF101" s="202">
        <f>IF(N101="snížená",J101,0)</f>
        <v>0</v>
      </c>
      <c r="BG101" s="202">
        <f>IF(N101="zákl. přenesená",J101,0)</f>
        <v>0</v>
      </c>
      <c r="BH101" s="202">
        <f>IF(N101="sníž. přenesená",J101,0)</f>
        <v>0</v>
      </c>
      <c r="BI101" s="202">
        <f>IF(N101="nulová",J101,0)</f>
        <v>0</v>
      </c>
      <c r="BJ101" s="23" t="s">
        <v>82</v>
      </c>
      <c r="BK101" s="202">
        <f>ROUND(I101*H101,2)</f>
        <v>0</v>
      </c>
      <c r="BL101" s="23" t="s">
        <v>131</v>
      </c>
      <c r="BM101" s="23" t="s">
        <v>186</v>
      </c>
    </row>
    <row r="102" spans="2:47" s="1" customFormat="1" ht="27">
      <c r="B102" s="40"/>
      <c r="C102" s="62"/>
      <c r="D102" s="203" t="s">
        <v>133</v>
      </c>
      <c r="E102" s="62"/>
      <c r="F102" s="204" t="s">
        <v>187</v>
      </c>
      <c r="G102" s="62"/>
      <c r="H102" s="62"/>
      <c r="I102" s="164"/>
      <c r="J102" s="62"/>
      <c r="K102" s="62"/>
      <c r="L102" s="60"/>
      <c r="M102" s="205"/>
      <c r="N102" s="41"/>
      <c r="O102" s="41"/>
      <c r="P102" s="41"/>
      <c r="Q102" s="41"/>
      <c r="R102" s="41"/>
      <c r="S102" s="41"/>
      <c r="T102" s="77"/>
      <c r="AT102" s="23" t="s">
        <v>133</v>
      </c>
      <c r="AU102" s="23" t="s">
        <v>82</v>
      </c>
    </row>
    <row r="103" spans="2:65" s="1" customFormat="1" ht="16.5" customHeight="1">
      <c r="B103" s="40"/>
      <c r="C103" s="191" t="s">
        <v>188</v>
      </c>
      <c r="D103" s="191" t="s">
        <v>126</v>
      </c>
      <c r="E103" s="192" t="s">
        <v>189</v>
      </c>
      <c r="F103" s="193" t="s">
        <v>190</v>
      </c>
      <c r="G103" s="194" t="s">
        <v>129</v>
      </c>
      <c r="H103" s="195">
        <v>1</v>
      </c>
      <c r="I103" s="196"/>
      <c r="J103" s="197">
        <f>ROUND(I103*H103,2)</f>
        <v>0</v>
      </c>
      <c r="K103" s="193" t="s">
        <v>130</v>
      </c>
      <c r="L103" s="60"/>
      <c r="M103" s="198" t="s">
        <v>21</v>
      </c>
      <c r="N103" s="199" t="s">
        <v>46</v>
      </c>
      <c r="O103" s="41"/>
      <c r="P103" s="200">
        <f>O103*H103</f>
        <v>0</v>
      </c>
      <c r="Q103" s="200">
        <v>0</v>
      </c>
      <c r="R103" s="200">
        <f>Q103*H103</f>
        <v>0</v>
      </c>
      <c r="S103" s="200">
        <v>0</v>
      </c>
      <c r="T103" s="201">
        <f>S103*H103</f>
        <v>0</v>
      </c>
      <c r="AR103" s="23" t="s">
        <v>131</v>
      </c>
      <c r="AT103" s="23" t="s">
        <v>126</v>
      </c>
      <c r="AU103" s="23" t="s">
        <v>82</v>
      </c>
      <c r="AY103" s="23" t="s">
        <v>125</v>
      </c>
      <c r="BE103" s="202">
        <f>IF(N103="základní",J103,0)</f>
        <v>0</v>
      </c>
      <c r="BF103" s="202">
        <f>IF(N103="snížená",J103,0)</f>
        <v>0</v>
      </c>
      <c r="BG103" s="202">
        <f>IF(N103="zákl. přenesená",J103,0)</f>
        <v>0</v>
      </c>
      <c r="BH103" s="202">
        <f>IF(N103="sníž. přenesená",J103,0)</f>
        <v>0</v>
      </c>
      <c r="BI103" s="202">
        <f>IF(N103="nulová",J103,0)</f>
        <v>0</v>
      </c>
      <c r="BJ103" s="23" t="s">
        <v>82</v>
      </c>
      <c r="BK103" s="202">
        <f>ROUND(I103*H103,2)</f>
        <v>0</v>
      </c>
      <c r="BL103" s="23" t="s">
        <v>131</v>
      </c>
      <c r="BM103" s="23" t="s">
        <v>191</v>
      </c>
    </row>
    <row r="104" spans="2:47" s="1" customFormat="1" ht="27">
      <c r="B104" s="40"/>
      <c r="C104" s="62"/>
      <c r="D104" s="203" t="s">
        <v>133</v>
      </c>
      <c r="E104" s="62"/>
      <c r="F104" s="204" t="s">
        <v>192</v>
      </c>
      <c r="G104" s="62"/>
      <c r="H104" s="62"/>
      <c r="I104" s="164"/>
      <c r="J104" s="62"/>
      <c r="K104" s="62"/>
      <c r="L104" s="60"/>
      <c r="M104" s="206"/>
      <c r="N104" s="207"/>
      <c r="O104" s="207"/>
      <c r="P104" s="207"/>
      <c r="Q104" s="207"/>
      <c r="R104" s="207"/>
      <c r="S104" s="207"/>
      <c r="T104" s="208"/>
      <c r="AT104" s="23" t="s">
        <v>133</v>
      </c>
      <c r="AU104" s="23" t="s">
        <v>82</v>
      </c>
    </row>
    <row r="105" spans="2:12" s="1" customFormat="1" ht="6.95" customHeight="1">
      <c r="B105" s="55"/>
      <c r="C105" s="56"/>
      <c r="D105" s="56"/>
      <c r="E105" s="56"/>
      <c r="F105" s="56"/>
      <c r="G105" s="56"/>
      <c r="H105" s="56"/>
      <c r="I105" s="147"/>
      <c r="J105" s="56"/>
      <c r="K105" s="56"/>
      <c r="L105" s="60"/>
    </row>
  </sheetData>
  <sheetProtection algorithmName="SHA-512" hashValue="OpPU0YLDsn0Gy6UnnbiS5FUCDJ8UT35DgBHEcSPdiCm1xb0O1vhcX+xI/d27XZNgUkYQ2DShC+8ebKrqYdfb/A==" saltValue="WJqEULqqJoyW4/loeWheVCACjwJN3Of2yEaf4g5gkG9aektEqWSdoHe62p5g/pYBkmWfYHE4RxkRCGNZ1hddVg==" spinCount="100000" sheet="1" objects="1" scenarios="1" formatColumns="0" formatRows="0" autoFilter="0"/>
  <autoFilter ref="C77:K104"/>
  <mergeCells count="10">
    <mergeCell ref="J51:J52"/>
    <mergeCell ref="E68:H68"/>
    <mergeCell ref="E70:H70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77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portrait" paperSize="9" scale="70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BR332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9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0"/>
      <c r="B1" s="120"/>
      <c r="C1" s="120"/>
      <c r="D1" s="121" t="s">
        <v>1</v>
      </c>
      <c r="E1" s="120"/>
      <c r="F1" s="122" t="s">
        <v>93</v>
      </c>
      <c r="G1" s="315" t="s">
        <v>94</v>
      </c>
      <c r="H1" s="315"/>
      <c r="I1" s="123"/>
      <c r="J1" s="122" t="s">
        <v>95</v>
      </c>
      <c r="K1" s="121" t="s">
        <v>96</v>
      </c>
      <c r="L1" s="122" t="s">
        <v>97</v>
      </c>
      <c r="M1" s="122"/>
      <c r="N1" s="122"/>
      <c r="O1" s="122"/>
      <c r="P1" s="122"/>
      <c r="Q1" s="122"/>
      <c r="R1" s="122"/>
      <c r="S1" s="122"/>
      <c r="T1" s="122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3:46" ht="36.95" customHeight="1">
      <c r="L2" s="306"/>
      <c r="M2" s="306"/>
      <c r="N2" s="306"/>
      <c r="O2" s="306"/>
      <c r="P2" s="306"/>
      <c r="Q2" s="306"/>
      <c r="R2" s="306"/>
      <c r="S2" s="306"/>
      <c r="T2" s="306"/>
      <c r="U2" s="306"/>
      <c r="V2" s="306"/>
      <c r="AT2" s="23" t="s">
        <v>89</v>
      </c>
    </row>
    <row r="3" spans="2:46" ht="6.95" customHeight="1">
      <c r="B3" s="24"/>
      <c r="C3" s="25"/>
      <c r="D3" s="25"/>
      <c r="E3" s="25"/>
      <c r="F3" s="25"/>
      <c r="G3" s="25"/>
      <c r="H3" s="25"/>
      <c r="I3" s="124"/>
      <c r="J3" s="25"/>
      <c r="K3" s="26"/>
      <c r="AT3" s="23" t="s">
        <v>84</v>
      </c>
    </row>
    <row r="4" spans="2:46" ht="36.95" customHeight="1">
      <c r="B4" s="27"/>
      <c r="C4" s="28"/>
      <c r="D4" s="29" t="s">
        <v>98</v>
      </c>
      <c r="E4" s="28"/>
      <c r="F4" s="28"/>
      <c r="G4" s="28"/>
      <c r="H4" s="28"/>
      <c r="I4" s="125"/>
      <c r="J4" s="28"/>
      <c r="K4" s="30"/>
      <c r="M4" s="31" t="s">
        <v>12</v>
      </c>
      <c r="AT4" s="23" t="s">
        <v>6</v>
      </c>
    </row>
    <row r="5" spans="2:11" ht="6.95" customHeight="1">
      <c r="B5" s="27"/>
      <c r="C5" s="28"/>
      <c r="D5" s="28"/>
      <c r="E5" s="28"/>
      <c r="F5" s="28"/>
      <c r="G5" s="28"/>
      <c r="H5" s="28"/>
      <c r="I5" s="125"/>
      <c r="J5" s="28"/>
      <c r="K5" s="30"/>
    </row>
    <row r="6" spans="2:11" ht="13.5">
      <c r="B6" s="27"/>
      <c r="C6" s="28"/>
      <c r="D6" s="36" t="s">
        <v>18</v>
      </c>
      <c r="E6" s="28"/>
      <c r="F6" s="28"/>
      <c r="G6" s="28"/>
      <c r="H6" s="28"/>
      <c r="I6" s="125"/>
      <c r="J6" s="28"/>
      <c r="K6" s="30"/>
    </row>
    <row r="7" spans="2:11" ht="16.5" customHeight="1">
      <c r="B7" s="27"/>
      <c r="C7" s="28"/>
      <c r="D7" s="28"/>
      <c r="E7" s="307" t="str">
        <f>'Rekapitulace stavby'!K6</f>
        <v>Oprava ul. Zukalova v Krnově</v>
      </c>
      <c r="F7" s="308"/>
      <c r="G7" s="308"/>
      <c r="H7" s="308"/>
      <c r="I7" s="125"/>
      <c r="J7" s="28"/>
      <c r="K7" s="30"/>
    </row>
    <row r="8" spans="2:11" ht="13.5">
      <c r="B8" s="27"/>
      <c r="C8" s="28"/>
      <c r="D8" s="36" t="s">
        <v>99</v>
      </c>
      <c r="E8" s="28"/>
      <c r="F8" s="28"/>
      <c r="G8" s="28"/>
      <c r="H8" s="28"/>
      <c r="I8" s="125"/>
      <c r="J8" s="28"/>
      <c r="K8" s="30"/>
    </row>
    <row r="9" spans="2:11" s="1" customFormat="1" ht="16.5" customHeight="1">
      <c r="B9" s="40"/>
      <c r="C9" s="41"/>
      <c r="D9" s="41"/>
      <c r="E9" s="307" t="s">
        <v>193</v>
      </c>
      <c r="F9" s="310"/>
      <c r="G9" s="310"/>
      <c r="H9" s="310"/>
      <c r="I9" s="126"/>
      <c r="J9" s="41"/>
      <c r="K9" s="44"/>
    </row>
    <row r="10" spans="2:11" s="1" customFormat="1" ht="13.5">
      <c r="B10" s="40"/>
      <c r="C10" s="41"/>
      <c r="D10" s="36" t="s">
        <v>194</v>
      </c>
      <c r="E10" s="41"/>
      <c r="F10" s="41"/>
      <c r="G10" s="41"/>
      <c r="H10" s="41"/>
      <c r="I10" s="126"/>
      <c r="J10" s="41"/>
      <c r="K10" s="44"/>
    </row>
    <row r="11" spans="2:11" s="1" customFormat="1" ht="36.95" customHeight="1">
      <c r="B11" s="40"/>
      <c r="C11" s="41"/>
      <c r="D11" s="41"/>
      <c r="E11" s="309" t="s">
        <v>195</v>
      </c>
      <c r="F11" s="310"/>
      <c r="G11" s="310"/>
      <c r="H11" s="310"/>
      <c r="I11" s="126"/>
      <c r="J11" s="41"/>
      <c r="K11" s="44"/>
    </row>
    <row r="12" spans="2:11" s="1" customFormat="1" ht="13.5">
      <c r="B12" s="40"/>
      <c r="C12" s="41"/>
      <c r="D12" s="41"/>
      <c r="E12" s="41"/>
      <c r="F12" s="41"/>
      <c r="G12" s="41"/>
      <c r="H12" s="41"/>
      <c r="I12" s="126"/>
      <c r="J12" s="41"/>
      <c r="K12" s="44"/>
    </row>
    <row r="13" spans="2:11" s="1" customFormat="1" ht="14.45" customHeight="1">
      <c r="B13" s="40"/>
      <c r="C13" s="41"/>
      <c r="D13" s="36" t="s">
        <v>20</v>
      </c>
      <c r="E13" s="41"/>
      <c r="F13" s="34" t="s">
        <v>21</v>
      </c>
      <c r="G13" s="41"/>
      <c r="H13" s="41"/>
      <c r="I13" s="127" t="s">
        <v>22</v>
      </c>
      <c r="J13" s="34" t="s">
        <v>21</v>
      </c>
      <c r="K13" s="44"/>
    </row>
    <row r="14" spans="2:11" s="1" customFormat="1" ht="14.45" customHeight="1">
      <c r="B14" s="40"/>
      <c r="C14" s="41"/>
      <c r="D14" s="36" t="s">
        <v>23</v>
      </c>
      <c r="E14" s="41"/>
      <c r="F14" s="34" t="s">
        <v>24</v>
      </c>
      <c r="G14" s="41"/>
      <c r="H14" s="41"/>
      <c r="I14" s="127" t="s">
        <v>25</v>
      </c>
      <c r="J14" s="128" t="str">
        <f>'Rekapitulace stavby'!AN8</f>
        <v>20. 3. 2018</v>
      </c>
      <c r="K14" s="44"/>
    </row>
    <row r="15" spans="2:11" s="1" customFormat="1" ht="10.9" customHeight="1">
      <c r="B15" s="40"/>
      <c r="C15" s="41"/>
      <c r="D15" s="41"/>
      <c r="E15" s="41"/>
      <c r="F15" s="41"/>
      <c r="G15" s="41"/>
      <c r="H15" s="41"/>
      <c r="I15" s="126"/>
      <c r="J15" s="41"/>
      <c r="K15" s="44"/>
    </row>
    <row r="16" spans="2:11" s="1" customFormat="1" ht="14.45" customHeight="1">
      <c r="B16" s="40"/>
      <c r="C16" s="41"/>
      <c r="D16" s="36" t="s">
        <v>27</v>
      </c>
      <c r="E16" s="41"/>
      <c r="F16" s="41"/>
      <c r="G16" s="41"/>
      <c r="H16" s="41"/>
      <c r="I16" s="127" t="s">
        <v>28</v>
      </c>
      <c r="J16" s="34" t="s">
        <v>29</v>
      </c>
      <c r="K16" s="44"/>
    </row>
    <row r="17" spans="2:11" s="1" customFormat="1" ht="18" customHeight="1">
      <c r="B17" s="40"/>
      <c r="C17" s="41"/>
      <c r="D17" s="41"/>
      <c r="E17" s="34" t="s">
        <v>30</v>
      </c>
      <c r="F17" s="41"/>
      <c r="G17" s="41"/>
      <c r="H17" s="41"/>
      <c r="I17" s="127" t="s">
        <v>31</v>
      </c>
      <c r="J17" s="34" t="s">
        <v>32</v>
      </c>
      <c r="K17" s="44"/>
    </row>
    <row r="18" spans="2:11" s="1" customFormat="1" ht="6.95" customHeight="1">
      <c r="B18" s="40"/>
      <c r="C18" s="41"/>
      <c r="D18" s="41"/>
      <c r="E18" s="41"/>
      <c r="F18" s="41"/>
      <c r="G18" s="41"/>
      <c r="H18" s="41"/>
      <c r="I18" s="126"/>
      <c r="J18" s="41"/>
      <c r="K18" s="44"/>
    </row>
    <row r="19" spans="2:11" s="1" customFormat="1" ht="14.45" customHeight="1">
      <c r="B19" s="40"/>
      <c r="C19" s="41"/>
      <c r="D19" s="36" t="s">
        <v>33</v>
      </c>
      <c r="E19" s="41"/>
      <c r="F19" s="41"/>
      <c r="G19" s="41"/>
      <c r="H19" s="41"/>
      <c r="I19" s="127" t="s">
        <v>28</v>
      </c>
      <c r="J19" s="34" t="str">
        <f>IF('Rekapitulace stavby'!AN13="Vyplň údaj","",IF('Rekapitulace stavby'!AN13="","",'Rekapitulace stavby'!AN13))</f>
        <v/>
      </c>
      <c r="K19" s="44"/>
    </row>
    <row r="20" spans="2:11" s="1" customFormat="1" ht="18" customHeight="1">
      <c r="B20" s="40"/>
      <c r="C20" s="41"/>
      <c r="D20" s="41"/>
      <c r="E20" s="34" t="str">
        <f>IF('Rekapitulace stavby'!E14="Vyplň údaj","",IF('Rekapitulace stavby'!E14="","",'Rekapitulace stavby'!E14))</f>
        <v/>
      </c>
      <c r="F20" s="41"/>
      <c r="G20" s="41"/>
      <c r="H20" s="41"/>
      <c r="I20" s="127" t="s">
        <v>31</v>
      </c>
      <c r="J20" s="34" t="str">
        <f>IF('Rekapitulace stavby'!AN14="Vyplň údaj","",IF('Rekapitulace stavby'!AN14="","",'Rekapitulace stavby'!AN14))</f>
        <v/>
      </c>
      <c r="K20" s="44"/>
    </row>
    <row r="21" spans="2:11" s="1" customFormat="1" ht="6.95" customHeight="1">
      <c r="B21" s="40"/>
      <c r="C21" s="41"/>
      <c r="D21" s="41"/>
      <c r="E21" s="41"/>
      <c r="F21" s="41"/>
      <c r="G21" s="41"/>
      <c r="H21" s="41"/>
      <c r="I21" s="126"/>
      <c r="J21" s="41"/>
      <c r="K21" s="44"/>
    </row>
    <row r="22" spans="2:11" s="1" customFormat="1" ht="14.45" customHeight="1">
      <c r="B22" s="40"/>
      <c r="C22" s="41"/>
      <c r="D22" s="36" t="s">
        <v>35</v>
      </c>
      <c r="E22" s="41"/>
      <c r="F22" s="41"/>
      <c r="G22" s="41"/>
      <c r="H22" s="41"/>
      <c r="I22" s="127" t="s">
        <v>28</v>
      </c>
      <c r="J22" s="34" t="s">
        <v>36</v>
      </c>
      <c r="K22" s="44"/>
    </row>
    <row r="23" spans="2:11" s="1" customFormat="1" ht="18" customHeight="1">
      <c r="B23" s="40"/>
      <c r="C23" s="41"/>
      <c r="D23" s="41"/>
      <c r="E23" s="34" t="s">
        <v>38</v>
      </c>
      <c r="F23" s="41"/>
      <c r="G23" s="41"/>
      <c r="H23" s="41"/>
      <c r="I23" s="127" t="s">
        <v>31</v>
      </c>
      <c r="J23" s="34" t="s">
        <v>39</v>
      </c>
      <c r="K23" s="44"/>
    </row>
    <row r="24" spans="2:11" s="1" customFormat="1" ht="6.95" customHeight="1">
      <c r="B24" s="40"/>
      <c r="C24" s="41"/>
      <c r="D24" s="41"/>
      <c r="E24" s="41"/>
      <c r="F24" s="41"/>
      <c r="G24" s="41"/>
      <c r="H24" s="41"/>
      <c r="I24" s="126"/>
      <c r="J24" s="41"/>
      <c r="K24" s="44"/>
    </row>
    <row r="25" spans="2:11" s="1" customFormat="1" ht="14.45" customHeight="1">
      <c r="B25" s="40"/>
      <c r="C25" s="41"/>
      <c r="D25" s="36" t="s">
        <v>40</v>
      </c>
      <c r="E25" s="41"/>
      <c r="F25" s="41"/>
      <c r="G25" s="41"/>
      <c r="H25" s="41"/>
      <c r="I25" s="126"/>
      <c r="J25" s="41"/>
      <c r="K25" s="44"/>
    </row>
    <row r="26" spans="2:11" s="7" customFormat="1" ht="16.5" customHeight="1">
      <c r="B26" s="129"/>
      <c r="C26" s="130"/>
      <c r="D26" s="130"/>
      <c r="E26" s="272" t="s">
        <v>21</v>
      </c>
      <c r="F26" s="272"/>
      <c r="G26" s="272"/>
      <c r="H26" s="272"/>
      <c r="I26" s="131"/>
      <c r="J26" s="130"/>
      <c r="K26" s="132"/>
    </row>
    <row r="27" spans="2:11" s="1" customFormat="1" ht="6.95" customHeight="1">
      <c r="B27" s="40"/>
      <c r="C27" s="41"/>
      <c r="D27" s="41"/>
      <c r="E27" s="41"/>
      <c r="F27" s="41"/>
      <c r="G27" s="41"/>
      <c r="H27" s="41"/>
      <c r="I27" s="126"/>
      <c r="J27" s="41"/>
      <c r="K27" s="44"/>
    </row>
    <row r="28" spans="2:11" s="1" customFormat="1" ht="6.95" customHeight="1">
      <c r="B28" s="40"/>
      <c r="C28" s="41"/>
      <c r="D28" s="84"/>
      <c r="E28" s="84"/>
      <c r="F28" s="84"/>
      <c r="G28" s="84"/>
      <c r="H28" s="84"/>
      <c r="I28" s="133"/>
      <c r="J28" s="84"/>
      <c r="K28" s="134"/>
    </row>
    <row r="29" spans="2:11" s="1" customFormat="1" ht="25.35" customHeight="1">
      <c r="B29" s="40"/>
      <c r="C29" s="41"/>
      <c r="D29" s="135" t="s">
        <v>41</v>
      </c>
      <c r="E29" s="41"/>
      <c r="F29" s="41"/>
      <c r="G29" s="41"/>
      <c r="H29" s="41"/>
      <c r="I29" s="126"/>
      <c r="J29" s="136">
        <f>ROUND(J91,2)</f>
        <v>0</v>
      </c>
      <c r="K29" s="44"/>
    </row>
    <row r="30" spans="2:11" s="1" customFormat="1" ht="6.95" customHeight="1">
      <c r="B30" s="40"/>
      <c r="C30" s="41"/>
      <c r="D30" s="84"/>
      <c r="E30" s="84"/>
      <c r="F30" s="84"/>
      <c r="G30" s="84"/>
      <c r="H30" s="84"/>
      <c r="I30" s="133"/>
      <c r="J30" s="84"/>
      <c r="K30" s="134"/>
    </row>
    <row r="31" spans="2:11" s="1" customFormat="1" ht="14.45" customHeight="1">
      <c r="B31" s="40"/>
      <c r="C31" s="41"/>
      <c r="D31" s="41"/>
      <c r="E31" s="41"/>
      <c r="F31" s="45" t="s">
        <v>43</v>
      </c>
      <c r="G31" s="41"/>
      <c r="H31" s="41"/>
      <c r="I31" s="137" t="s">
        <v>42</v>
      </c>
      <c r="J31" s="45" t="s">
        <v>44</v>
      </c>
      <c r="K31" s="44"/>
    </row>
    <row r="32" spans="2:11" s="1" customFormat="1" ht="14.45" customHeight="1">
      <c r="B32" s="40"/>
      <c r="C32" s="41"/>
      <c r="D32" s="48" t="s">
        <v>45</v>
      </c>
      <c r="E32" s="48" t="s">
        <v>46</v>
      </c>
      <c r="F32" s="138">
        <f>ROUND(SUM(BE91:BE331),2)</f>
        <v>0</v>
      </c>
      <c r="G32" s="41"/>
      <c r="H32" s="41"/>
      <c r="I32" s="139">
        <v>0.21</v>
      </c>
      <c r="J32" s="138">
        <f>ROUND(ROUND((SUM(BE91:BE331)),2)*I32,2)</f>
        <v>0</v>
      </c>
      <c r="K32" s="44"/>
    </row>
    <row r="33" spans="2:11" s="1" customFormat="1" ht="14.45" customHeight="1">
      <c r="B33" s="40"/>
      <c r="C33" s="41"/>
      <c r="D33" s="41"/>
      <c r="E33" s="48" t="s">
        <v>47</v>
      </c>
      <c r="F33" s="138">
        <f>ROUND(SUM(BF91:BF331),2)</f>
        <v>0</v>
      </c>
      <c r="G33" s="41"/>
      <c r="H33" s="41"/>
      <c r="I33" s="139">
        <v>0.15</v>
      </c>
      <c r="J33" s="138">
        <f>ROUND(ROUND((SUM(BF91:BF331)),2)*I33,2)</f>
        <v>0</v>
      </c>
      <c r="K33" s="44"/>
    </row>
    <row r="34" spans="2:11" s="1" customFormat="1" ht="14.45" customHeight="1" hidden="1">
      <c r="B34" s="40"/>
      <c r="C34" s="41"/>
      <c r="D34" s="41"/>
      <c r="E34" s="48" t="s">
        <v>48</v>
      </c>
      <c r="F34" s="138">
        <f>ROUND(SUM(BG91:BG331),2)</f>
        <v>0</v>
      </c>
      <c r="G34" s="41"/>
      <c r="H34" s="41"/>
      <c r="I34" s="139">
        <v>0.21</v>
      </c>
      <c r="J34" s="138">
        <v>0</v>
      </c>
      <c r="K34" s="44"/>
    </row>
    <row r="35" spans="2:11" s="1" customFormat="1" ht="14.45" customHeight="1" hidden="1">
      <c r="B35" s="40"/>
      <c r="C35" s="41"/>
      <c r="D35" s="41"/>
      <c r="E35" s="48" t="s">
        <v>49</v>
      </c>
      <c r="F35" s="138">
        <f>ROUND(SUM(BH91:BH331),2)</f>
        <v>0</v>
      </c>
      <c r="G35" s="41"/>
      <c r="H35" s="41"/>
      <c r="I35" s="139">
        <v>0.15</v>
      </c>
      <c r="J35" s="138">
        <v>0</v>
      </c>
      <c r="K35" s="44"/>
    </row>
    <row r="36" spans="2:11" s="1" customFormat="1" ht="14.45" customHeight="1" hidden="1">
      <c r="B36" s="40"/>
      <c r="C36" s="41"/>
      <c r="D36" s="41"/>
      <c r="E36" s="48" t="s">
        <v>50</v>
      </c>
      <c r="F36" s="138">
        <f>ROUND(SUM(BI91:BI331),2)</f>
        <v>0</v>
      </c>
      <c r="G36" s="41"/>
      <c r="H36" s="41"/>
      <c r="I36" s="139">
        <v>0</v>
      </c>
      <c r="J36" s="138">
        <v>0</v>
      </c>
      <c r="K36" s="44"/>
    </row>
    <row r="37" spans="2:11" s="1" customFormat="1" ht="6.95" customHeight="1">
      <c r="B37" s="40"/>
      <c r="C37" s="41"/>
      <c r="D37" s="41"/>
      <c r="E37" s="41"/>
      <c r="F37" s="41"/>
      <c r="G37" s="41"/>
      <c r="H37" s="41"/>
      <c r="I37" s="126"/>
      <c r="J37" s="41"/>
      <c r="K37" s="44"/>
    </row>
    <row r="38" spans="2:11" s="1" customFormat="1" ht="25.35" customHeight="1">
      <c r="B38" s="40"/>
      <c r="C38" s="140"/>
      <c r="D38" s="141" t="s">
        <v>51</v>
      </c>
      <c r="E38" s="78"/>
      <c r="F38" s="78"/>
      <c r="G38" s="142" t="s">
        <v>52</v>
      </c>
      <c r="H38" s="143" t="s">
        <v>53</v>
      </c>
      <c r="I38" s="144"/>
      <c r="J38" s="145">
        <f>SUM(J29:J36)</f>
        <v>0</v>
      </c>
      <c r="K38" s="146"/>
    </row>
    <row r="39" spans="2:11" s="1" customFormat="1" ht="14.45" customHeight="1">
      <c r="B39" s="55"/>
      <c r="C39" s="56"/>
      <c r="D39" s="56"/>
      <c r="E39" s="56"/>
      <c r="F39" s="56"/>
      <c r="G39" s="56"/>
      <c r="H39" s="56"/>
      <c r="I39" s="147"/>
      <c r="J39" s="56"/>
      <c r="K39" s="57"/>
    </row>
    <row r="43" spans="2:11" s="1" customFormat="1" ht="6.95" customHeight="1">
      <c r="B43" s="148"/>
      <c r="C43" s="149"/>
      <c r="D43" s="149"/>
      <c r="E43" s="149"/>
      <c r="F43" s="149"/>
      <c r="G43" s="149"/>
      <c r="H43" s="149"/>
      <c r="I43" s="150"/>
      <c r="J43" s="149"/>
      <c r="K43" s="151"/>
    </row>
    <row r="44" spans="2:11" s="1" customFormat="1" ht="36.95" customHeight="1">
      <c r="B44" s="40"/>
      <c r="C44" s="29" t="s">
        <v>101</v>
      </c>
      <c r="D44" s="41"/>
      <c r="E44" s="41"/>
      <c r="F44" s="41"/>
      <c r="G44" s="41"/>
      <c r="H44" s="41"/>
      <c r="I44" s="126"/>
      <c r="J44" s="41"/>
      <c r="K44" s="44"/>
    </row>
    <row r="45" spans="2:11" s="1" customFormat="1" ht="6.95" customHeight="1">
      <c r="B45" s="40"/>
      <c r="C45" s="41"/>
      <c r="D45" s="41"/>
      <c r="E45" s="41"/>
      <c r="F45" s="41"/>
      <c r="G45" s="41"/>
      <c r="H45" s="41"/>
      <c r="I45" s="126"/>
      <c r="J45" s="41"/>
      <c r="K45" s="44"/>
    </row>
    <row r="46" spans="2:11" s="1" customFormat="1" ht="14.45" customHeight="1">
      <c r="B46" s="40"/>
      <c r="C46" s="36" t="s">
        <v>18</v>
      </c>
      <c r="D46" s="41"/>
      <c r="E46" s="41"/>
      <c r="F46" s="41"/>
      <c r="G46" s="41"/>
      <c r="H46" s="41"/>
      <c r="I46" s="126"/>
      <c r="J46" s="41"/>
      <c r="K46" s="44"/>
    </row>
    <row r="47" spans="2:11" s="1" customFormat="1" ht="16.5" customHeight="1">
      <c r="B47" s="40"/>
      <c r="C47" s="41"/>
      <c r="D47" s="41"/>
      <c r="E47" s="307" t="str">
        <f>E7</f>
        <v>Oprava ul. Zukalova v Krnově</v>
      </c>
      <c r="F47" s="308"/>
      <c r="G47" s="308"/>
      <c r="H47" s="308"/>
      <c r="I47" s="126"/>
      <c r="J47" s="41"/>
      <c r="K47" s="44"/>
    </row>
    <row r="48" spans="2:11" ht="13.5">
      <c r="B48" s="27"/>
      <c r="C48" s="36" t="s">
        <v>99</v>
      </c>
      <c r="D48" s="28"/>
      <c r="E48" s="28"/>
      <c r="F48" s="28"/>
      <c r="G48" s="28"/>
      <c r="H48" s="28"/>
      <c r="I48" s="125"/>
      <c r="J48" s="28"/>
      <c r="K48" s="30"/>
    </row>
    <row r="49" spans="2:11" s="1" customFormat="1" ht="16.5" customHeight="1">
      <c r="B49" s="40"/>
      <c r="C49" s="41"/>
      <c r="D49" s="41"/>
      <c r="E49" s="307" t="s">
        <v>193</v>
      </c>
      <c r="F49" s="310"/>
      <c r="G49" s="310"/>
      <c r="H49" s="310"/>
      <c r="I49" s="126"/>
      <c r="J49" s="41"/>
      <c r="K49" s="44"/>
    </row>
    <row r="50" spans="2:11" s="1" customFormat="1" ht="14.45" customHeight="1">
      <c r="B50" s="40"/>
      <c r="C50" s="36" t="s">
        <v>194</v>
      </c>
      <c r="D50" s="41"/>
      <c r="E50" s="41"/>
      <c r="F50" s="41"/>
      <c r="G50" s="41"/>
      <c r="H50" s="41"/>
      <c r="I50" s="126"/>
      <c r="J50" s="41"/>
      <c r="K50" s="44"/>
    </row>
    <row r="51" spans="2:11" s="1" customFormat="1" ht="17.25" customHeight="1">
      <c r="B51" s="40"/>
      <c r="C51" s="41"/>
      <c r="D51" s="41"/>
      <c r="E51" s="309" t="str">
        <f>E11</f>
        <v>1.1 - Oprava ul. Zukalova</v>
      </c>
      <c r="F51" s="310"/>
      <c r="G51" s="310"/>
      <c r="H51" s="310"/>
      <c r="I51" s="126"/>
      <c r="J51" s="41"/>
      <c r="K51" s="44"/>
    </row>
    <row r="52" spans="2:11" s="1" customFormat="1" ht="6.95" customHeight="1">
      <c r="B52" s="40"/>
      <c r="C52" s="41"/>
      <c r="D52" s="41"/>
      <c r="E52" s="41"/>
      <c r="F52" s="41"/>
      <c r="G52" s="41"/>
      <c r="H52" s="41"/>
      <c r="I52" s="126"/>
      <c r="J52" s="41"/>
      <c r="K52" s="44"/>
    </row>
    <row r="53" spans="2:11" s="1" customFormat="1" ht="18" customHeight="1">
      <c r="B53" s="40"/>
      <c r="C53" s="36" t="s">
        <v>23</v>
      </c>
      <c r="D53" s="41"/>
      <c r="E53" s="41"/>
      <c r="F53" s="34" t="str">
        <f>F14</f>
        <v>Krnov</v>
      </c>
      <c r="G53" s="41"/>
      <c r="H53" s="41"/>
      <c r="I53" s="127" t="s">
        <v>25</v>
      </c>
      <c r="J53" s="128" t="str">
        <f>IF(J14="","",J14)</f>
        <v>20. 3. 2018</v>
      </c>
      <c r="K53" s="44"/>
    </row>
    <row r="54" spans="2:11" s="1" customFormat="1" ht="6.95" customHeight="1">
      <c r="B54" s="40"/>
      <c r="C54" s="41"/>
      <c r="D54" s="41"/>
      <c r="E54" s="41"/>
      <c r="F54" s="41"/>
      <c r="G54" s="41"/>
      <c r="H54" s="41"/>
      <c r="I54" s="126"/>
      <c r="J54" s="41"/>
      <c r="K54" s="44"/>
    </row>
    <row r="55" spans="2:11" s="1" customFormat="1" ht="13.5">
      <c r="B55" s="40"/>
      <c r="C55" s="36" t="s">
        <v>27</v>
      </c>
      <c r="D55" s="41"/>
      <c r="E55" s="41"/>
      <c r="F55" s="34" t="str">
        <f>E17</f>
        <v>Město Krnov</v>
      </c>
      <c r="G55" s="41"/>
      <c r="H55" s="41"/>
      <c r="I55" s="127" t="s">
        <v>35</v>
      </c>
      <c r="J55" s="272" t="str">
        <f>E23</f>
        <v>UDI MORAVA s.r.o.</v>
      </c>
      <c r="K55" s="44"/>
    </row>
    <row r="56" spans="2:11" s="1" customFormat="1" ht="14.45" customHeight="1">
      <c r="B56" s="40"/>
      <c r="C56" s="36" t="s">
        <v>33</v>
      </c>
      <c r="D56" s="41"/>
      <c r="E56" s="41"/>
      <c r="F56" s="34" t="str">
        <f>IF(E20="","",E20)</f>
        <v/>
      </c>
      <c r="G56" s="41"/>
      <c r="H56" s="41"/>
      <c r="I56" s="126"/>
      <c r="J56" s="311"/>
      <c r="K56" s="44"/>
    </row>
    <row r="57" spans="2:11" s="1" customFormat="1" ht="10.35" customHeight="1">
      <c r="B57" s="40"/>
      <c r="C57" s="41"/>
      <c r="D57" s="41"/>
      <c r="E57" s="41"/>
      <c r="F57" s="41"/>
      <c r="G57" s="41"/>
      <c r="H57" s="41"/>
      <c r="I57" s="126"/>
      <c r="J57" s="41"/>
      <c r="K57" s="44"/>
    </row>
    <row r="58" spans="2:11" s="1" customFormat="1" ht="29.25" customHeight="1">
      <c r="B58" s="40"/>
      <c r="C58" s="152" t="s">
        <v>102</v>
      </c>
      <c r="D58" s="140"/>
      <c r="E58" s="140"/>
      <c r="F58" s="140"/>
      <c r="G58" s="140"/>
      <c r="H58" s="140"/>
      <c r="I58" s="153"/>
      <c r="J58" s="154" t="s">
        <v>103</v>
      </c>
      <c r="K58" s="155"/>
    </row>
    <row r="59" spans="2:11" s="1" customFormat="1" ht="10.35" customHeight="1">
      <c r="B59" s="40"/>
      <c r="C59" s="41"/>
      <c r="D59" s="41"/>
      <c r="E59" s="41"/>
      <c r="F59" s="41"/>
      <c r="G59" s="41"/>
      <c r="H59" s="41"/>
      <c r="I59" s="126"/>
      <c r="J59" s="41"/>
      <c r="K59" s="44"/>
    </row>
    <row r="60" spans="2:47" s="1" customFormat="1" ht="29.25" customHeight="1">
      <c r="B60" s="40"/>
      <c r="C60" s="156" t="s">
        <v>104</v>
      </c>
      <c r="D60" s="41"/>
      <c r="E60" s="41"/>
      <c r="F60" s="41"/>
      <c r="G60" s="41"/>
      <c r="H60" s="41"/>
      <c r="I60" s="126"/>
      <c r="J60" s="136">
        <f>J91</f>
        <v>0</v>
      </c>
      <c r="K60" s="44"/>
      <c r="AU60" s="23" t="s">
        <v>105</v>
      </c>
    </row>
    <row r="61" spans="2:11" s="8" customFormat="1" ht="24.95" customHeight="1">
      <c r="B61" s="157"/>
      <c r="C61" s="158"/>
      <c r="D61" s="159" t="s">
        <v>196</v>
      </c>
      <c r="E61" s="160"/>
      <c r="F61" s="160"/>
      <c r="G61" s="160"/>
      <c r="H61" s="160"/>
      <c r="I61" s="161"/>
      <c r="J61" s="162">
        <f>J92</f>
        <v>0</v>
      </c>
      <c r="K61" s="163"/>
    </row>
    <row r="62" spans="2:11" s="11" customFormat="1" ht="19.9" customHeight="1">
      <c r="B62" s="209"/>
      <c r="C62" s="210"/>
      <c r="D62" s="211" t="s">
        <v>197</v>
      </c>
      <c r="E62" s="212"/>
      <c r="F62" s="212"/>
      <c r="G62" s="212"/>
      <c r="H62" s="212"/>
      <c r="I62" s="213"/>
      <c r="J62" s="214">
        <f>J93</f>
        <v>0</v>
      </c>
      <c r="K62" s="215"/>
    </row>
    <row r="63" spans="2:11" s="11" customFormat="1" ht="19.9" customHeight="1">
      <c r="B63" s="209"/>
      <c r="C63" s="210"/>
      <c r="D63" s="211" t="s">
        <v>198</v>
      </c>
      <c r="E63" s="212"/>
      <c r="F63" s="212"/>
      <c r="G63" s="212"/>
      <c r="H63" s="212"/>
      <c r="I63" s="213"/>
      <c r="J63" s="214">
        <f>J143</f>
        <v>0</v>
      </c>
      <c r="K63" s="215"/>
    </row>
    <row r="64" spans="2:11" s="11" customFormat="1" ht="19.9" customHeight="1">
      <c r="B64" s="209"/>
      <c r="C64" s="210"/>
      <c r="D64" s="211" t="s">
        <v>199</v>
      </c>
      <c r="E64" s="212"/>
      <c r="F64" s="212"/>
      <c r="G64" s="212"/>
      <c r="H64" s="212"/>
      <c r="I64" s="213"/>
      <c r="J64" s="214">
        <f>J180</f>
        <v>0</v>
      </c>
      <c r="K64" s="215"/>
    </row>
    <row r="65" spans="2:11" s="11" customFormat="1" ht="19.9" customHeight="1">
      <c r="B65" s="209"/>
      <c r="C65" s="210"/>
      <c r="D65" s="211" t="s">
        <v>200</v>
      </c>
      <c r="E65" s="212"/>
      <c r="F65" s="212"/>
      <c r="G65" s="212"/>
      <c r="H65" s="212"/>
      <c r="I65" s="213"/>
      <c r="J65" s="214">
        <f>J236</f>
        <v>0</v>
      </c>
      <c r="K65" s="215"/>
    </row>
    <row r="66" spans="2:11" s="11" customFormat="1" ht="19.9" customHeight="1">
      <c r="B66" s="209"/>
      <c r="C66" s="210"/>
      <c r="D66" s="211" t="s">
        <v>201</v>
      </c>
      <c r="E66" s="212"/>
      <c r="F66" s="212"/>
      <c r="G66" s="212"/>
      <c r="H66" s="212"/>
      <c r="I66" s="213"/>
      <c r="J66" s="214">
        <f>J267</f>
        <v>0</v>
      </c>
      <c r="K66" s="215"/>
    </row>
    <row r="67" spans="2:11" s="11" customFormat="1" ht="19.9" customHeight="1">
      <c r="B67" s="209"/>
      <c r="C67" s="210"/>
      <c r="D67" s="211" t="s">
        <v>202</v>
      </c>
      <c r="E67" s="212"/>
      <c r="F67" s="212"/>
      <c r="G67" s="212"/>
      <c r="H67" s="212"/>
      <c r="I67" s="213"/>
      <c r="J67" s="214">
        <f>J324</f>
        <v>0</v>
      </c>
      <c r="K67" s="215"/>
    </row>
    <row r="68" spans="2:11" s="8" customFormat="1" ht="24.95" customHeight="1">
      <c r="B68" s="157"/>
      <c r="C68" s="158"/>
      <c r="D68" s="159" t="s">
        <v>203</v>
      </c>
      <c r="E68" s="160"/>
      <c r="F68" s="160"/>
      <c r="G68" s="160"/>
      <c r="H68" s="160"/>
      <c r="I68" s="161"/>
      <c r="J68" s="162">
        <f>J326</f>
        <v>0</v>
      </c>
      <c r="K68" s="163"/>
    </row>
    <row r="69" spans="2:11" s="11" customFormat="1" ht="19.9" customHeight="1">
      <c r="B69" s="209"/>
      <c r="C69" s="210"/>
      <c r="D69" s="211" t="s">
        <v>204</v>
      </c>
      <c r="E69" s="212"/>
      <c r="F69" s="212"/>
      <c r="G69" s="212"/>
      <c r="H69" s="212"/>
      <c r="I69" s="213"/>
      <c r="J69" s="214">
        <f>J327</f>
        <v>0</v>
      </c>
      <c r="K69" s="215"/>
    </row>
    <row r="70" spans="2:11" s="1" customFormat="1" ht="21.75" customHeight="1">
      <c r="B70" s="40"/>
      <c r="C70" s="41"/>
      <c r="D70" s="41"/>
      <c r="E70" s="41"/>
      <c r="F70" s="41"/>
      <c r="G70" s="41"/>
      <c r="H70" s="41"/>
      <c r="I70" s="126"/>
      <c r="J70" s="41"/>
      <c r="K70" s="44"/>
    </row>
    <row r="71" spans="2:11" s="1" customFormat="1" ht="6.95" customHeight="1">
      <c r="B71" s="55"/>
      <c r="C71" s="56"/>
      <c r="D71" s="56"/>
      <c r="E71" s="56"/>
      <c r="F71" s="56"/>
      <c r="G71" s="56"/>
      <c r="H71" s="56"/>
      <c r="I71" s="147"/>
      <c r="J71" s="56"/>
      <c r="K71" s="57"/>
    </row>
    <row r="75" spans="2:12" s="1" customFormat="1" ht="6.95" customHeight="1">
      <c r="B75" s="58"/>
      <c r="C75" s="59"/>
      <c r="D75" s="59"/>
      <c r="E75" s="59"/>
      <c r="F75" s="59"/>
      <c r="G75" s="59"/>
      <c r="H75" s="59"/>
      <c r="I75" s="150"/>
      <c r="J75" s="59"/>
      <c r="K75" s="59"/>
      <c r="L75" s="60"/>
    </row>
    <row r="76" spans="2:12" s="1" customFormat="1" ht="36.95" customHeight="1">
      <c r="B76" s="40"/>
      <c r="C76" s="61" t="s">
        <v>108</v>
      </c>
      <c r="D76" s="62"/>
      <c r="E76" s="62"/>
      <c r="F76" s="62"/>
      <c r="G76" s="62"/>
      <c r="H76" s="62"/>
      <c r="I76" s="164"/>
      <c r="J76" s="62"/>
      <c r="K76" s="62"/>
      <c r="L76" s="60"/>
    </row>
    <row r="77" spans="2:12" s="1" customFormat="1" ht="6.95" customHeight="1">
      <c r="B77" s="40"/>
      <c r="C77" s="62"/>
      <c r="D77" s="62"/>
      <c r="E77" s="62"/>
      <c r="F77" s="62"/>
      <c r="G77" s="62"/>
      <c r="H77" s="62"/>
      <c r="I77" s="164"/>
      <c r="J77" s="62"/>
      <c r="K77" s="62"/>
      <c r="L77" s="60"/>
    </row>
    <row r="78" spans="2:12" s="1" customFormat="1" ht="14.45" customHeight="1">
      <c r="B78" s="40"/>
      <c r="C78" s="64" t="s">
        <v>18</v>
      </c>
      <c r="D78" s="62"/>
      <c r="E78" s="62"/>
      <c r="F78" s="62"/>
      <c r="G78" s="62"/>
      <c r="H78" s="62"/>
      <c r="I78" s="164"/>
      <c r="J78" s="62"/>
      <c r="K78" s="62"/>
      <c r="L78" s="60"/>
    </row>
    <row r="79" spans="2:12" s="1" customFormat="1" ht="16.5" customHeight="1">
      <c r="B79" s="40"/>
      <c r="C79" s="62"/>
      <c r="D79" s="62"/>
      <c r="E79" s="312" t="str">
        <f>E7</f>
        <v>Oprava ul. Zukalova v Krnově</v>
      </c>
      <c r="F79" s="313"/>
      <c r="G79" s="313"/>
      <c r="H79" s="313"/>
      <c r="I79" s="164"/>
      <c r="J79" s="62"/>
      <c r="K79" s="62"/>
      <c r="L79" s="60"/>
    </row>
    <row r="80" spans="2:12" ht="13.5">
      <c r="B80" s="27"/>
      <c r="C80" s="64" t="s">
        <v>99</v>
      </c>
      <c r="D80" s="216"/>
      <c r="E80" s="216"/>
      <c r="F80" s="216"/>
      <c r="G80" s="216"/>
      <c r="H80" s="216"/>
      <c r="J80" s="216"/>
      <c r="K80" s="216"/>
      <c r="L80" s="217"/>
    </row>
    <row r="81" spans="2:12" s="1" customFormat="1" ht="16.5" customHeight="1">
      <c r="B81" s="40"/>
      <c r="C81" s="62"/>
      <c r="D81" s="62"/>
      <c r="E81" s="312" t="s">
        <v>193</v>
      </c>
      <c r="F81" s="314"/>
      <c r="G81" s="314"/>
      <c r="H81" s="314"/>
      <c r="I81" s="164"/>
      <c r="J81" s="62"/>
      <c r="K81" s="62"/>
      <c r="L81" s="60"/>
    </row>
    <row r="82" spans="2:12" s="1" customFormat="1" ht="14.45" customHeight="1">
      <c r="B82" s="40"/>
      <c r="C82" s="64" t="s">
        <v>194</v>
      </c>
      <c r="D82" s="62"/>
      <c r="E82" s="62"/>
      <c r="F82" s="62"/>
      <c r="G82" s="62"/>
      <c r="H82" s="62"/>
      <c r="I82" s="164"/>
      <c r="J82" s="62"/>
      <c r="K82" s="62"/>
      <c r="L82" s="60"/>
    </row>
    <row r="83" spans="2:12" s="1" customFormat="1" ht="17.25" customHeight="1">
      <c r="B83" s="40"/>
      <c r="C83" s="62"/>
      <c r="D83" s="62"/>
      <c r="E83" s="283" t="str">
        <f>E11</f>
        <v>1.1 - Oprava ul. Zukalova</v>
      </c>
      <c r="F83" s="314"/>
      <c r="G83" s="314"/>
      <c r="H83" s="314"/>
      <c r="I83" s="164"/>
      <c r="J83" s="62"/>
      <c r="K83" s="62"/>
      <c r="L83" s="60"/>
    </row>
    <row r="84" spans="2:12" s="1" customFormat="1" ht="6.95" customHeight="1">
      <c r="B84" s="40"/>
      <c r="C84" s="62"/>
      <c r="D84" s="62"/>
      <c r="E84" s="62"/>
      <c r="F84" s="62"/>
      <c r="G84" s="62"/>
      <c r="H84" s="62"/>
      <c r="I84" s="164"/>
      <c r="J84" s="62"/>
      <c r="K84" s="62"/>
      <c r="L84" s="60"/>
    </row>
    <row r="85" spans="2:12" s="1" customFormat="1" ht="18" customHeight="1">
      <c r="B85" s="40"/>
      <c r="C85" s="64" t="s">
        <v>23</v>
      </c>
      <c r="D85" s="62"/>
      <c r="E85" s="62"/>
      <c r="F85" s="165" t="str">
        <f>F14</f>
        <v>Krnov</v>
      </c>
      <c r="G85" s="62"/>
      <c r="H85" s="62"/>
      <c r="I85" s="166" t="s">
        <v>25</v>
      </c>
      <c r="J85" s="72" t="str">
        <f>IF(J14="","",J14)</f>
        <v>20. 3. 2018</v>
      </c>
      <c r="K85" s="62"/>
      <c r="L85" s="60"/>
    </row>
    <row r="86" spans="2:12" s="1" customFormat="1" ht="6.95" customHeight="1">
      <c r="B86" s="40"/>
      <c r="C86" s="62"/>
      <c r="D86" s="62"/>
      <c r="E86" s="62"/>
      <c r="F86" s="62"/>
      <c r="G86" s="62"/>
      <c r="H86" s="62"/>
      <c r="I86" s="164"/>
      <c r="J86" s="62"/>
      <c r="K86" s="62"/>
      <c r="L86" s="60"/>
    </row>
    <row r="87" spans="2:12" s="1" customFormat="1" ht="13.5">
      <c r="B87" s="40"/>
      <c r="C87" s="64" t="s">
        <v>27</v>
      </c>
      <c r="D87" s="62"/>
      <c r="E87" s="62"/>
      <c r="F87" s="165" t="str">
        <f>E17</f>
        <v>Město Krnov</v>
      </c>
      <c r="G87" s="62"/>
      <c r="H87" s="62"/>
      <c r="I87" s="166" t="s">
        <v>35</v>
      </c>
      <c r="J87" s="165" t="str">
        <f>E23</f>
        <v>UDI MORAVA s.r.o.</v>
      </c>
      <c r="K87" s="62"/>
      <c r="L87" s="60"/>
    </row>
    <row r="88" spans="2:12" s="1" customFormat="1" ht="14.45" customHeight="1">
      <c r="B88" s="40"/>
      <c r="C88" s="64" t="s">
        <v>33</v>
      </c>
      <c r="D88" s="62"/>
      <c r="E88" s="62"/>
      <c r="F88" s="165" t="str">
        <f>IF(E20="","",E20)</f>
        <v/>
      </c>
      <c r="G88" s="62"/>
      <c r="H88" s="62"/>
      <c r="I88" s="164"/>
      <c r="J88" s="62"/>
      <c r="K88" s="62"/>
      <c r="L88" s="60"/>
    </row>
    <row r="89" spans="2:12" s="1" customFormat="1" ht="10.35" customHeight="1">
      <c r="B89" s="40"/>
      <c r="C89" s="62"/>
      <c r="D89" s="62"/>
      <c r="E89" s="62"/>
      <c r="F89" s="62"/>
      <c r="G89" s="62"/>
      <c r="H89" s="62"/>
      <c r="I89" s="164"/>
      <c r="J89" s="62"/>
      <c r="K89" s="62"/>
      <c r="L89" s="60"/>
    </row>
    <row r="90" spans="2:20" s="9" customFormat="1" ht="29.25" customHeight="1">
      <c r="B90" s="167"/>
      <c r="C90" s="168" t="s">
        <v>109</v>
      </c>
      <c r="D90" s="169" t="s">
        <v>60</v>
      </c>
      <c r="E90" s="169" t="s">
        <v>56</v>
      </c>
      <c r="F90" s="169" t="s">
        <v>110</v>
      </c>
      <c r="G90" s="169" t="s">
        <v>111</v>
      </c>
      <c r="H90" s="169" t="s">
        <v>112</v>
      </c>
      <c r="I90" s="170" t="s">
        <v>113</v>
      </c>
      <c r="J90" s="169" t="s">
        <v>103</v>
      </c>
      <c r="K90" s="171" t="s">
        <v>114</v>
      </c>
      <c r="L90" s="172"/>
      <c r="M90" s="80" t="s">
        <v>115</v>
      </c>
      <c r="N90" s="81" t="s">
        <v>45</v>
      </c>
      <c r="O90" s="81" t="s">
        <v>116</v>
      </c>
      <c r="P90" s="81" t="s">
        <v>117</v>
      </c>
      <c r="Q90" s="81" t="s">
        <v>118</v>
      </c>
      <c r="R90" s="81" t="s">
        <v>119</v>
      </c>
      <c r="S90" s="81" t="s">
        <v>120</v>
      </c>
      <c r="T90" s="82" t="s">
        <v>121</v>
      </c>
    </row>
    <row r="91" spans="2:63" s="1" customFormat="1" ht="29.25" customHeight="1">
      <c r="B91" s="40"/>
      <c r="C91" s="86" t="s">
        <v>104</v>
      </c>
      <c r="D91" s="62"/>
      <c r="E91" s="62"/>
      <c r="F91" s="62"/>
      <c r="G91" s="62"/>
      <c r="H91" s="62"/>
      <c r="I91" s="164"/>
      <c r="J91" s="173">
        <f>BK91</f>
        <v>0</v>
      </c>
      <c r="K91" s="62"/>
      <c r="L91" s="60"/>
      <c r="M91" s="83"/>
      <c r="N91" s="84"/>
      <c r="O91" s="84"/>
      <c r="P91" s="174">
        <f>P92+P326</f>
        <v>0</v>
      </c>
      <c r="Q91" s="84"/>
      <c r="R91" s="174">
        <f>R92+R326</f>
        <v>385.48198</v>
      </c>
      <c r="S91" s="84"/>
      <c r="T91" s="175">
        <f>T92+T326</f>
        <v>806.703</v>
      </c>
      <c r="AT91" s="23" t="s">
        <v>74</v>
      </c>
      <c r="AU91" s="23" t="s">
        <v>105</v>
      </c>
      <c r="BK91" s="176">
        <f>BK92+BK326</f>
        <v>0</v>
      </c>
    </row>
    <row r="92" spans="2:63" s="10" customFormat="1" ht="37.35" customHeight="1">
      <c r="B92" s="177"/>
      <c r="C92" s="178"/>
      <c r="D92" s="179" t="s">
        <v>74</v>
      </c>
      <c r="E92" s="180" t="s">
        <v>205</v>
      </c>
      <c r="F92" s="180" t="s">
        <v>206</v>
      </c>
      <c r="G92" s="178"/>
      <c r="H92" s="178"/>
      <c r="I92" s="181"/>
      <c r="J92" s="182">
        <f>BK92</f>
        <v>0</v>
      </c>
      <c r="K92" s="178"/>
      <c r="L92" s="183"/>
      <c r="M92" s="184"/>
      <c r="N92" s="185"/>
      <c r="O92" s="185"/>
      <c r="P92" s="186">
        <f>P93+P143+P180+P236+P267+P324</f>
        <v>0</v>
      </c>
      <c r="Q92" s="185"/>
      <c r="R92" s="186">
        <f>R93+R143+R180+R236+R267+R324</f>
        <v>385.21198000000004</v>
      </c>
      <c r="S92" s="185"/>
      <c r="T92" s="187">
        <f>T93+T143+T180+T236+T267+T324</f>
        <v>806.703</v>
      </c>
      <c r="AR92" s="188" t="s">
        <v>82</v>
      </c>
      <c r="AT92" s="189" t="s">
        <v>74</v>
      </c>
      <c r="AU92" s="189" t="s">
        <v>75</v>
      </c>
      <c r="AY92" s="188" t="s">
        <v>125</v>
      </c>
      <c r="BK92" s="190">
        <f>BK93+BK143+BK180+BK236+BK267+BK324</f>
        <v>0</v>
      </c>
    </row>
    <row r="93" spans="2:63" s="10" customFormat="1" ht="19.9" customHeight="1">
      <c r="B93" s="177"/>
      <c r="C93" s="178"/>
      <c r="D93" s="179" t="s">
        <v>74</v>
      </c>
      <c r="E93" s="218" t="s">
        <v>82</v>
      </c>
      <c r="F93" s="218" t="s">
        <v>207</v>
      </c>
      <c r="G93" s="178"/>
      <c r="H93" s="178"/>
      <c r="I93" s="181"/>
      <c r="J93" s="219">
        <f>BK93</f>
        <v>0</v>
      </c>
      <c r="K93" s="178"/>
      <c r="L93" s="183"/>
      <c r="M93" s="184"/>
      <c r="N93" s="185"/>
      <c r="O93" s="185"/>
      <c r="P93" s="186">
        <f>SUM(P94:P142)</f>
        <v>0</v>
      </c>
      <c r="Q93" s="185"/>
      <c r="R93" s="186">
        <f>SUM(R94:R142)</f>
        <v>0.1039</v>
      </c>
      <c r="S93" s="185"/>
      <c r="T93" s="187">
        <f>SUM(T94:T142)</f>
        <v>769.683</v>
      </c>
      <c r="AR93" s="188" t="s">
        <v>82</v>
      </c>
      <c r="AT93" s="189" t="s">
        <v>74</v>
      </c>
      <c r="AU93" s="189" t="s">
        <v>82</v>
      </c>
      <c r="AY93" s="188" t="s">
        <v>125</v>
      </c>
      <c r="BK93" s="190">
        <f>SUM(BK94:BK142)</f>
        <v>0</v>
      </c>
    </row>
    <row r="94" spans="2:65" s="1" customFormat="1" ht="25.5" customHeight="1">
      <c r="B94" s="40"/>
      <c r="C94" s="191" t="s">
        <v>82</v>
      </c>
      <c r="D94" s="191" t="s">
        <v>126</v>
      </c>
      <c r="E94" s="192" t="s">
        <v>208</v>
      </c>
      <c r="F94" s="193" t="s">
        <v>209</v>
      </c>
      <c r="G94" s="194" t="s">
        <v>210</v>
      </c>
      <c r="H94" s="195">
        <v>662</v>
      </c>
      <c r="I94" s="196"/>
      <c r="J94" s="197">
        <f>ROUND(I94*H94,2)</f>
        <v>0</v>
      </c>
      <c r="K94" s="193" t="s">
        <v>130</v>
      </c>
      <c r="L94" s="60"/>
      <c r="M94" s="198" t="s">
        <v>21</v>
      </c>
      <c r="N94" s="199" t="s">
        <v>46</v>
      </c>
      <c r="O94" s="41"/>
      <c r="P94" s="200">
        <f>O94*H94</f>
        <v>0</v>
      </c>
      <c r="Q94" s="200">
        <v>0</v>
      </c>
      <c r="R94" s="200">
        <f>Q94*H94</f>
        <v>0</v>
      </c>
      <c r="S94" s="200">
        <v>0.255</v>
      </c>
      <c r="T94" s="201">
        <f>S94*H94</f>
        <v>168.81</v>
      </c>
      <c r="AR94" s="23" t="s">
        <v>124</v>
      </c>
      <c r="AT94" s="23" t="s">
        <v>126</v>
      </c>
      <c r="AU94" s="23" t="s">
        <v>84</v>
      </c>
      <c r="AY94" s="23" t="s">
        <v>125</v>
      </c>
      <c r="BE94" s="202">
        <f>IF(N94="základní",J94,0)</f>
        <v>0</v>
      </c>
      <c r="BF94" s="202">
        <f>IF(N94="snížená",J94,0)</f>
        <v>0</v>
      </c>
      <c r="BG94" s="202">
        <f>IF(N94="zákl. přenesená",J94,0)</f>
        <v>0</v>
      </c>
      <c r="BH94" s="202">
        <f>IF(N94="sníž. přenesená",J94,0)</f>
        <v>0</v>
      </c>
      <c r="BI94" s="202">
        <f>IF(N94="nulová",J94,0)</f>
        <v>0</v>
      </c>
      <c r="BJ94" s="23" t="s">
        <v>82</v>
      </c>
      <c r="BK94" s="202">
        <f>ROUND(I94*H94,2)</f>
        <v>0</v>
      </c>
      <c r="BL94" s="23" t="s">
        <v>124</v>
      </c>
      <c r="BM94" s="23" t="s">
        <v>211</v>
      </c>
    </row>
    <row r="95" spans="2:51" s="12" customFormat="1" ht="13.5">
      <c r="B95" s="220"/>
      <c r="C95" s="221"/>
      <c r="D95" s="203" t="s">
        <v>212</v>
      </c>
      <c r="E95" s="222" t="s">
        <v>21</v>
      </c>
      <c r="F95" s="223" t="s">
        <v>213</v>
      </c>
      <c r="G95" s="221"/>
      <c r="H95" s="224">
        <v>662</v>
      </c>
      <c r="I95" s="225"/>
      <c r="J95" s="221"/>
      <c r="K95" s="221"/>
      <c r="L95" s="226"/>
      <c r="M95" s="227"/>
      <c r="N95" s="228"/>
      <c r="O95" s="228"/>
      <c r="P95" s="228"/>
      <c r="Q95" s="228"/>
      <c r="R95" s="228"/>
      <c r="S95" s="228"/>
      <c r="T95" s="229"/>
      <c r="AT95" s="230" t="s">
        <v>212</v>
      </c>
      <c r="AU95" s="230" t="s">
        <v>84</v>
      </c>
      <c r="AV95" s="12" t="s">
        <v>84</v>
      </c>
      <c r="AW95" s="12" t="s">
        <v>37</v>
      </c>
      <c r="AX95" s="12" t="s">
        <v>75</v>
      </c>
      <c r="AY95" s="230" t="s">
        <v>125</v>
      </c>
    </row>
    <row r="96" spans="2:51" s="13" customFormat="1" ht="13.5">
      <c r="B96" s="231"/>
      <c r="C96" s="232"/>
      <c r="D96" s="203" t="s">
        <v>212</v>
      </c>
      <c r="E96" s="233" t="s">
        <v>21</v>
      </c>
      <c r="F96" s="234" t="s">
        <v>214</v>
      </c>
      <c r="G96" s="232"/>
      <c r="H96" s="235">
        <v>662</v>
      </c>
      <c r="I96" s="236"/>
      <c r="J96" s="232"/>
      <c r="K96" s="232"/>
      <c r="L96" s="237"/>
      <c r="M96" s="238"/>
      <c r="N96" s="239"/>
      <c r="O96" s="239"/>
      <c r="P96" s="239"/>
      <c r="Q96" s="239"/>
      <c r="R96" s="239"/>
      <c r="S96" s="239"/>
      <c r="T96" s="240"/>
      <c r="AT96" s="241" t="s">
        <v>212</v>
      </c>
      <c r="AU96" s="241" t="s">
        <v>84</v>
      </c>
      <c r="AV96" s="13" t="s">
        <v>124</v>
      </c>
      <c r="AW96" s="13" t="s">
        <v>37</v>
      </c>
      <c r="AX96" s="13" t="s">
        <v>82</v>
      </c>
      <c r="AY96" s="241" t="s">
        <v>125</v>
      </c>
    </row>
    <row r="97" spans="2:65" s="1" customFormat="1" ht="16.5" customHeight="1">
      <c r="B97" s="40"/>
      <c r="C97" s="191" t="s">
        <v>84</v>
      </c>
      <c r="D97" s="191" t="s">
        <v>126</v>
      </c>
      <c r="E97" s="192" t="s">
        <v>215</v>
      </c>
      <c r="F97" s="193" t="s">
        <v>216</v>
      </c>
      <c r="G97" s="194" t="s">
        <v>210</v>
      </c>
      <c r="H97" s="195">
        <v>18</v>
      </c>
      <c r="I97" s="196"/>
      <c r="J97" s="197">
        <f>ROUND(I97*H97,2)</f>
        <v>0</v>
      </c>
      <c r="K97" s="193" t="s">
        <v>130</v>
      </c>
      <c r="L97" s="60"/>
      <c r="M97" s="198" t="s">
        <v>21</v>
      </c>
      <c r="N97" s="199" t="s">
        <v>46</v>
      </c>
      <c r="O97" s="41"/>
      <c r="P97" s="200">
        <f>O97*H97</f>
        <v>0</v>
      </c>
      <c r="Q97" s="200">
        <v>0</v>
      </c>
      <c r="R97" s="200">
        <f>Q97*H97</f>
        <v>0</v>
      </c>
      <c r="S97" s="200">
        <v>0.26</v>
      </c>
      <c r="T97" s="201">
        <f>S97*H97</f>
        <v>4.68</v>
      </c>
      <c r="AR97" s="23" t="s">
        <v>124</v>
      </c>
      <c r="AT97" s="23" t="s">
        <v>126</v>
      </c>
      <c r="AU97" s="23" t="s">
        <v>84</v>
      </c>
      <c r="AY97" s="23" t="s">
        <v>125</v>
      </c>
      <c r="BE97" s="202">
        <f>IF(N97="základní",J97,0)</f>
        <v>0</v>
      </c>
      <c r="BF97" s="202">
        <f>IF(N97="snížená",J97,0)</f>
        <v>0</v>
      </c>
      <c r="BG97" s="202">
        <f>IF(N97="zákl. přenesená",J97,0)</f>
        <v>0</v>
      </c>
      <c r="BH97" s="202">
        <f>IF(N97="sníž. přenesená",J97,0)</f>
        <v>0</v>
      </c>
      <c r="BI97" s="202">
        <f>IF(N97="nulová",J97,0)</f>
        <v>0</v>
      </c>
      <c r="BJ97" s="23" t="s">
        <v>82</v>
      </c>
      <c r="BK97" s="202">
        <f>ROUND(I97*H97,2)</f>
        <v>0</v>
      </c>
      <c r="BL97" s="23" t="s">
        <v>124</v>
      </c>
      <c r="BM97" s="23" t="s">
        <v>217</v>
      </c>
    </row>
    <row r="98" spans="2:51" s="12" customFormat="1" ht="27">
      <c r="B98" s="220"/>
      <c r="C98" s="221"/>
      <c r="D98" s="203" t="s">
        <v>212</v>
      </c>
      <c r="E98" s="222" t="s">
        <v>21</v>
      </c>
      <c r="F98" s="223" t="s">
        <v>218</v>
      </c>
      <c r="G98" s="221"/>
      <c r="H98" s="224">
        <v>4</v>
      </c>
      <c r="I98" s="225"/>
      <c r="J98" s="221"/>
      <c r="K98" s="221"/>
      <c r="L98" s="226"/>
      <c r="M98" s="227"/>
      <c r="N98" s="228"/>
      <c r="O98" s="228"/>
      <c r="P98" s="228"/>
      <c r="Q98" s="228"/>
      <c r="R98" s="228"/>
      <c r="S98" s="228"/>
      <c r="T98" s="229"/>
      <c r="AT98" s="230" t="s">
        <v>212</v>
      </c>
      <c r="AU98" s="230" t="s">
        <v>84</v>
      </c>
      <c r="AV98" s="12" t="s">
        <v>84</v>
      </c>
      <c r="AW98" s="12" t="s">
        <v>37</v>
      </c>
      <c r="AX98" s="12" t="s">
        <v>75</v>
      </c>
      <c r="AY98" s="230" t="s">
        <v>125</v>
      </c>
    </row>
    <row r="99" spans="2:51" s="12" customFormat="1" ht="13.5">
      <c r="B99" s="220"/>
      <c r="C99" s="221"/>
      <c r="D99" s="203" t="s">
        <v>212</v>
      </c>
      <c r="E99" s="222" t="s">
        <v>21</v>
      </c>
      <c r="F99" s="223" t="s">
        <v>219</v>
      </c>
      <c r="G99" s="221"/>
      <c r="H99" s="224">
        <v>14</v>
      </c>
      <c r="I99" s="225"/>
      <c r="J99" s="221"/>
      <c r="K99" s="221"/>
      <c r="L99" s="226"/>
      <c r="M99" s="227"/>
      <c r="N99" s="228"/>
      <c r="O99" s="228"/>
      <c r="P99" s="228"/>
      <c r="Q99" s="228"/>
      <c r="R99" s="228"/>
      <c r="S99" s="228"/>
      <c r="T99" s="229"/>
      <c r="AT99" s="230" t="s">
        <v>212</v>
      </c>
      <c r="AU99" s="230" t="s">
        <v>84</v>
      </c>
      <c r="AV99" s="12" t="s">
        <v>84</v>
      </c>
      <c r="AW99" s="12" t="s">
        <v>37</v>
      </c>
      <c r="AX99" s="12" t="s">
        <v>75</v>
      </c>
      <c r="AY99" s="230" t="s">
        <v>125</v>
      </c>
    </row>
    <row r="100" spans="2:51" s="13" customFormat="1" ht="13.5">
      <c r="B100" s="231"/>
      <c r="C100" s="232"/>
      <c r="D100" s="203" t="s">
        <v>212</v>
      </c>
      <c r="E100" s="233" t="s">
        <v>21</v>
      </c>
      <c r="F100" s="234" t="s">
        <v>214</v>
      </c>
      <c r="G100" s="232"/>
      <c r="H100" s="235">
        <v>18</v>
      </c>
      <c r="I100" s="236"/>
      <c r="J100" s="232"/>
      <c r="K100" s="232"/>
      <c r="L100" s="237"/>
      <c r="M100" s="238"/>
      <c r="N100" s="239"/>
      <c r="O100" s="239"/>
      <c r="P100" s="239"/>
      <c r="Q100" s="239"/>
      <c r="R100" s="239"/>
      <c r="S100" s="239"/>
      <c r="T100" s="240"/>
      <c r="AT100" s="241" t="s">
        <v>212</v>
      </c>
      <c r="AU100" s="241" t="s">
        <v>84</v>
      </c>
      <c r="AV100" s="13" t="s">
        <v>124</v>
      </c>
      <c r="AW100" s="13" t="s">
        <v>37</v>
      </c>
      <c r="AX100" s="13" t="s">
        <v>82</v>
      </c>
      <c r="AY100" s="241" t="s">
        <v>125</v>
      </c>
    </row>
    <row r="101" spans="2:65" s="1" customFormat="1" ht="16.5" customHeight="1">
      <c r="B101" s="40"/>
      <c r="C101" s="191" t="s">
        <v>138</v>
      </c>
      <c r="D101" s="191" t="s">
        <v>126</v>
      </c>
      <c r="E101" s="192" t="s">
        <v>220</v>
      </c>
      <c r="F101" s="193" t="s">
        <v>221</v>
      </c>
      <c r="G101" s="194" t="s">
        <v>210</v>
      </c>
      <c r="H101" s="195">
        <v>6</v>
      </c>
      <c r="I101" s="196"/>
      <c r="J101" s="197">
        <f>ROUND(I101*H101,2)</f>
        <v>0</v>
      </c>
      <c r="K101" s="193" t="s">
        <v>130</v>
      </c>
      <c r="L101" s="60"/>
      <c r="M101" s="198" t="s">
        <v>21</v>
      </c>
      <c r="N101" s="199" t="s">
        <v>46</v>
      </c>
      <c r="O101" s="41"/>
      <c r="P101" s="200">
        <f>O101*H101</f>
        <v>0</v>
      </c>
      <c r="Q101" s="200">
        <v>0</v>
      </c>
      <c r="R101" s="200">
        <f>Q101*H101</f>
        <v>0</v>
      </c>
      <c r="S101" s="200">
        <v>0.32</v>
      </c>
      <c r="T101" s="201">
        <f>S101*H101</f>
        <v>1.92</v>
      </c>
      <c r="AR101" s="23" t="s">
        <v>124</v>
      </c>
      <c r="AT101" s="23" t="s">
        <v>126</v>
      </c>
      <c r="AU101" s="23" t="s">
        <v>84</v>
      </c>
      <c r="AY101" s="23" t="s">
        <v>125</v>
      </c>
      <c r="BE101" s="202">
        <f>IF(N101="základní",J101,0)</f>
        <v>0</v>
      </c>
      <c r="BF101" s="202">
        <f>IF(N101="snížená",J101,0)</f>
        <v>0</v>
      </c>
      <c r="BG101" s="202">
        <f>IF(N101="zákl. přenesená",J101,0)</f>
        <v>0</v>
      </c>
      <c r="BH101" s="202">
        <f>IF(N101="sníž. přenesená",J101,0)</f>
        <v>0</v>
      </c>
      <c r="BI101" s="202">
        <f>IF(N101="nulová",J101,0)</f>
        <v>0</v>
      </c>
      <c r="BJ101" s="23" t="s">
        <v>82</v>
      </c>
      <c r="BK101" s="202">
        <f>ROUND(I101*H101,2)</f>
        <v>0</v>
      </c>
      <c r="BL101" s="23" t="s">
        <v>124</v>
      </c>
      <c r="BM101" s="23" t="s">
        <v>222</v>
      </c>
    </row>
    <row r="102" spans="2:51" s="12" customFormat="1" ht="13.5">
      <c r="B102" s="220"/>
      <c r="C102" s="221"/>
      <c r="D102" s="203" t="s">
        <v>212</v>
      </c>
      <c r="E102" s="222" t="s">
        <v>21</v>
      </c>
      <c r="F102" s="223" t="s">
        <v>223</v>
      </c>
      <c r="G102" s="221"/>
      <c r="H102" s="224">
        <v>6</v>
      </c>
      <c r="I102" s="225"/>
      <c r="J102" s="221"/>
      <c r="K102" s="221"/>
      <c r="L102" s="226"/>
      <c r="M102" s="227"/>
      <c r="N102" s="228"/>
      <c r="O102" s="228"/>
      <c r="P102" s="228"/>
      <c r="Q102" s="228"/>
      <c r="R102" s="228"/>
      <c r="S102" s="228"/>
      <c r="T102" s="229"/>
      <c r="AT102" s="230" t="s">
        <v>212</v>
      </c>
      <c r="AU102" s="230" t="s">
        <v>84</v>
      </c>
      <c r="AV102" s="12" t="s">
        <v>84</v>
      </c>
      <c r="AW102" s="12" t="s">
        <v>37</v>
      </c>
      <c r="AX102" s="12" t="s">
        <v>75</v>
      </c>
      <c r="AY102" s="230" t="s">
        <v>125</v>
      </c>
    </row>
    <row r="103" spans="2:51" s="13" customFormat="1" ht="13.5">
      <c r="B103" s="231"/>
      <c r="C103" s="232"/>
      <c r="D103" s="203" t="s">
        <v>212</v>
      </c>
      <c r="E103" s="233" t="s">
        <v>21</v>
      </c>
      <c r="F103" s="234" t="s">
        <v>214</v>
      </c>
      <c r="G103" s="232"/>
      <c r="H103" s="235">
        <v>6</v>
      </c>
      <c r="I103" s="236"/>
      <c r="J103" s="232"/>
      <c r="K103" s="232"/>
      <c r="L103" s="237"/>
      <c r="M103" s="238"/>
      <c r="N103" s="239"/>
      <c r="O103" s="239"/>
      <c r="P103" s="239"/>
      <c r="Q103" s="239"/>
      <c r="R103" s="239"/>
      <c r="S103" s="239"/>
      <c r="T103" s="240"/>
      <c r="AT103" s="241" t="s">
        <v>212</v>
      </c>
      <c r="AU103" s="241" t="s">
        <v>84</v>
      </c>
      <c r="AV103" s="13" t="s">
        <v>124</v>
      </c>
      <c r="AW103" s="13" t="s">
        <v>37</v>
      </c>
      <c r="AX103" s="13" t="s">
        <v>82</v>
      </c>
      <c r="AY103" s="241" t="s">
        <v>125</v>
      </c>
    </row>
    <row r="104" spans="2:65" s="1" customFormat="1" ht="25.5" customHeight="1">
      <c r="B104" s="40"/>
      <c r="C104" s="191" t="s">
        <v>124</v>
      </c>
      <c r="D104" s="191" t="s">
        <v>126</v>
      </c>
      <c r="E104" s="192" t="s">
        <v>224</v>
      </c>
      <c r="F104" s="193" t="s">
        <v>225</v>
      </c>
      <c r="G104" s="194" t="s">
        <v>210</v>
      </c>
      <c r="H104" s="195">
        <v>85</v>
      </c>
      <c r="I104" s="196"/>
      <c r="J104" s="197">
        <f>ROUND(I104*H104,2)</f>
        <v>0</v>
      </c>
      <c r="K104" s="193" t="s">
        <v>130</v>
      </c>
      <c r="L104" s="60"/>
      <c r="M104" s="198" t="s">
        <v>21</v>
      </c>
      <c r="N104" s="199" t="s">
        <v>46</v>
      </c>
      <c r="O104" s="41"/>
      <c r="P104" s="200">
        <f>O104*H104</f>
        <v>0</v>
      </c>
      <c r="Q104" s="200">
        <v>0</v>
      </c>
      <c r="R104" s="200">
        <f>Q104*H104</f>
        <v>0</v>
      </c>
      <c r="S104" s="200">
        <v>0.58</v>
      </c>
      <c r="T104" s="201">
        <f>S104*H104</f>
        <v>49.3</v>
      </c>
      <c r="AR104" s="23" t="s">
        <v>124</v>
      </c>
      <c r="AT104" s="23" t="s">
        <v>126</v>
      </c>
      <c r="AU104" s="23" t="s">
        <v>84</v>
      </c>
      <c r="AY104" s="23" t="s">
        <v>125</v>
      </c>
      <c r="BE104" s="202">
        <f>IF(N104="základní",J104,0)</f>
        <v>0</v>
      </c>
      <c r="BF104" s="202">
        <f>IF(N104="snížená",J104,0)</f>
        <v>0</v>
      </c>
      <c r="BG104" s="202">
        <f>IF(N104="zákl. přenesená",J104,0)</f>
        <v>0</v>
      </c>
      <c r="BH104" s="202">
        <f>IF(N104="sníž. přenesená",J104,0)</f>
        <v>0</v>
      </c>
      <c r="BI104" s="202">
        <f>IF(N104="nulová",J104,0)</f>
        <v>0</v>
      </c>
      <c r="BJ104" s="23" t="s">
        <v>82</v>
      </c>
      <c r="BK104" s="202">
        <f>ROUND(I104*H104,2)</f>
        <v>0</v>
      </c>
      <c r="BL104" s="23" t="s">
        <v>124</v>
      </c>
      <c r="BM104" s="23" t="s">
        <v>226</v>
      </c>
    </row>
    <row r="105" spans="2:51" s="14" customFormat="1" ht="27">
      <c r="B105" s="242"/>
      <c r="C105" s="243"/>
      <c r="D105" s="203" t="s">
        <v>212</v>
      </c>
      <c r="E105" s="244" t="s">
        <v>21</v>
      </c>
      <c r="F105" s="245" t="s">
        <v>227</v>
      </c>
      <c r="G105" s="243"/>
      <c r="H105" s="244" t="s">
        <v>21</v>
      </c>
      <c r="I105" s="246"/>
      <c r="J105" s="243"/>
      <c r="K105" s="243"/>
      <c r="L105" s="247"/>
      <c r="M105" s="248"/>
      <c r="N105" s="249"/>
      <c r="O105" s="249"/>
      <c r="P105" s="249"/>
      <c r="Q105" s="249"/>
      <c r="R105" s="249"/>
      <c r="S105" s="249"/>
      <c r="T105" s="250"/>
      <c r="AT105" s="251" t="s">
        <v>212</v>
      </c>
      <c r="AU105" s="251" t="s">
        <v>84</v>
      </c>
      <c r="AV105" s="14" t="s">
        <v>82</v>
      </c>
      <c r="AW105" s="14" t="s">
        <v>37</v>
      </c>
      <c r="AX105" s="14" t="s">
        <v>75</v>
      </c>
      <c r="AY105" s="251" t="s">
        <v>125</v>
      </c>
    </row>
    <row r="106" spans="2:51" s="12" customFormat="1" ht="13.5">
      <c r="B106" s="220"/>
      <c r="C106" s="221"/>
      <c r="D106" s="203" t="s">
        <v>212</v>
      </c>
      <c r="E106" s="222" t="s">
        <v>21</v>
      </c>
      <c r="F106" s="223" t="s">
        <v>228</v>
      </c>
      <c r="G106" s="221"/>
      <c r="H106" s="224">
        <v>85</v>
      </c>
      <c r="I106" s="225"/>
      <c r="J106" s="221"/>
      <c r="K106" s="221"/>
      <c r="L106" s="226"/>
      <c r="M106" s="227"/>
      <c r="N106" s="228"/>
      <c r="O106" s="228"/>
      <c r="P106" s="228"/>
      <c r="Q106" s="228"/>
      <c r="R106" s="228"/>
      <c r="S106" s="228"/>
      <c r="T106" s="229"/>
      <c r="AT106" s="230" t="s">
        <v>212</v>
      </c>
      <c r="AU106" s="230" t="s">
        <v>84</v>
      </c>
      <c r="AV106" s="12" t="s">
        <v>84</v>
      </c>
      <c r="AW106" s="12" t="s">
        <v>37</v>
      </c>
      <c r="AX106" s="12" t="s">
        <v>75</v>
      </c>
      <c r="AY106" s="230" t="s">
        <v>125</v>
      </c>
    </row>
    <row r="107" spans="2:51" s="13" customFormat="1" ht="13.5">
      <c r="B107" s="231"/>
      <c r="C107" s="232"/>
      <c r="D107" s="203" t="s">
        <v>212</v>
      </c>
      <c r="E107" s="233" t="s">
        <v>21</v>
      </c>
      <c r="F107" s="234" t="s">
        <v>214</v>
      </c>
      <c r="G107" s="232"/>
      <c r="H107" s="235">
        <v>85</v>
      </c>
      <c r="I107" s="236"/>
      <c r="J107" s="232"/>
      <c r="K107" s="232"/>
      <c r="L107" s="237"/>
      <c r="M107" s="238"/>
      <c r="N107" s="239"/>
      <c r="O107" s="239"/>
      <c r="P107" s="239"/>
      <c r="Q107" s="239"/>
      <c r="R107" s="239"/>
      <c r="S107" s="239"/>
      <c r="T107" s="240"/>
      <c r="AT107" s="241" t="s">
        <v>212</v>
      </c>
      <c r="AU107" s="241" t="s">
        <v>84</v>
      </c>
      <c r="AV107" s="13" t="s">
        <v>124</v>
      </c>
      <c r="AW107" s="13" t="s">
        <v>37</v>
      </c>
      <c r="AX107" s="13" t="s">
        <v>82</v>
      </c>
      <c r="AY107" s="241" t="s">
        <v>125</v>
      </c>
    </row>
    <row r="108" spans="2:65" s="1" customFormat="1" ht="25.5" customHeight="1">
      <c r="B108" s="40"/>
      <c r="C108" s="191" t="s">
        <v>146</v>
      </c>
      <c r="D108" s="191" t="s">
        <v>126</v>
      </c>
      <c r="E108" s="192" t="s">
        <v>229</v>
      </c>
      <c r="F108" s="193" t="s">
        <v>230</v>
      </c>
      <c r="G108" s="194" t="s">
        <v>210</v>
      </c>
      <c r="H108" s="195">
        <v>66</v>
      </c>
      <c r="I108" s="196"/>
      <c r="J108" s="197">
        <f>ROUND(I108*H108,2)</f>
        <v>0</v>
      </c>
      <c r="K108" s="193" t="s">
        <v>130</v>
      </c>
      <c r="L108" s="60"/>
      <c r="M108" s="198" t="s">
        <v>21</v>
      </c>
      <c r="N108" s="199" t="s">
        <v>46</v>
      </c>
      <c r="O108" s="41"/>
      <c r="P108" s="200">
        <f>O108*H108</f>
        <v>0</v>
      </c>
      <c r="Q108" s="200">
        <v>0</v>
      </c>
      <c r="R108" s="200">
        <f>Q108*H108</f>
        <v>0</v>
      </c>
      <c r="S108" s="200">
        <v>0.325</v>
      </c>
      <c r="T108" s="201">
        <f>S108*H108</f>
        <v>21.45</v>
      </c>
      <c r="AR108" s="23" t="s">
        <v>124</v>
      </c>
      <c r="AT108" s="23" t="s">
        <v>126</v>
      </c>
      <c r="AU108" s="23" t="s">
        <v>84</v>
      </c>
      <c r="AY108" s="23" t="s">
        <v>125</v>
      </c>
      <c r="BE108" s="202">
        <f>IF(N108="základní",J108,0)</f>
        <v>0</v>
      </c>
      <c r="BF108" s="202">
        <f>IF(N108="snížená",J108,0)</f>
        <v>0</v>
      </c>
      <c r="BG108" s="202">
        <f>IF(N108="zákl. přenesená",J108,0)</f>
        <v>0</v>
      </c>
      <c r="BH108" s="202">
        <f>IF(N108="sníž. přenesená",J108,0)</f>
        <v>0</v>
      </c>
      <c r="BI108" s="202">
        <f>IF(N108="nulová",J108,0)</f>
        <v>0</v>
      </c>
      <c r="BJ108" s="23" t="s">
        <v>82</v>
      </c>
      <c r="BK108" s="202">
        <f>ROUND(I108*H108,2)</f>
        <v>0</v>
      </c>
      <c r="BL108" s="23" t="s">
        <v>124</v>
      </c>
      <c r="BM108" s="23" t="s">
        <v>231</v>
      </c>
    </row>
    <row r="109" spans="2:51" s="12" customFormat="1" ht="13.5">
      <c r="B109" s="220"/>
      <c r="C109" s="221"/>
      <c r="D109" s="203" t="s">
        <v>212</v>
      </c>
      <c r="E109" s="222" t="s">
        <v>21</v>
      </c>
      <c r="F109" s="223" t="s">
        <v>232</v>
      </c>
      <c r="G109" s="221"/>
      <c r="H109" s="224">
        <v>66</v>
      </c>
      <c r="I109" s="225"/>
      <c r="J109" s="221"/>
      <c r="K109" s="221"/>
      <c r="L109" s="226"/>
      <c r="M109" s="227"/>
      <c r="N109" s="228"/>
      <c r="O109" s="228"/>
      <c r="P109" s="228"/>
      <c r="Q109" s="228"/>
      <c r="R109" s="228"/>
      <c r="S109" s="228"/>
      <c r="T109" s="229"/>
      <c r="AT109" s="230" t="s">
        <v>212</v>
      </c>
      <c r="AU109" s="230" t="s">
        <v>84</v>
      </c>
      <c r="AV109" s="12" t="s">
        <v>84</v>
      </c>
      <c r="AW109" s="12" t="s">
        <v>37</v>
      </c>
      <c r="AX109" s="12" t="s">
        <v>75</v>
      </c>
      <c r="AY109" s="230" t="s">
        <v>125</v>
      </c>
    </row>
    <row r="110" spans="2:51" s="13" customFormat="1" ht="13.5">
      <c r="B110" s="231"/>
      <c r="C110" s="232"/>
      <c r="D110" s="203" t="s">
        <v>212</v>
      </c>
      <c r="E110" s="233" t="s">
        <v>21</v>
      </c>
      <c r="F110" s="234" t="s">
        <v>214</v>
      </c>
      <c r="G110" s="232"/>
      <c r="H110" s="235">
        <v>66</v>
      </c>
      <c r="I110" s="236"/>
      <c r="J110" s="232"/>
      <c r="K110" s="232"/>
      <c r="L110" s="237"/>
      <c r="M110" s="238"/>
      <c r="N110" s="239"/>
      <c r="O110" s="239"/>
      <c r="P110" s="239"/>
      <c r="Q110" s="239"/>
      <c r="R110" s="239"/>
      <c r="S110" s="239"/>
      <c r="T110" s="240"/>
      <c r="AT110" s="241" t="s">
        <v>212</v>
      </c>
      <c r="AU110" s="241" t="s">
        <v>84</v>
      </c>
      <c r="AV110" s="13" t="s">
        <v>124</v>
      </c>
      <c r="AW110" s="13" t="s">
        <v>37</v>
      </c>
      <c r="AX110" s="13" t="s">
        <v>82</v>
      </c>
      <c r="AY110" s="241" t="s">
        <v>125</v>
      </c>
    </row>
    <row r="111" spans="2:65" s="1" customFormat="1" ht="25.5" customHeight="1">
      <c r="B111" s="40"/>
      <c r="C111" s="191" t="s">
        <v>151</v>
      </c>
      <c r="D111" s="191" t="s">
        <v>126</v>
      </c>
      <c r="E111" s="192" t="s">
        <v>233</v>
      </c>
      <c r="F111" s="193" t="s">
        <v>234</v>
      </c>
      <c r="G111" s="194" t="s">
        <v>210</v>
      </c>
      <c r="H111" s="195">
        <v>748</v>
      </c>
      <c r="I111" s="196"/>
      <c r="J111" s="197">
        <f>ROUND(I111*H111,2)</f>
        <v>0</v>
      </c>
      <c r="K111" s="193" t="s">
        <v>130</v>
      </c>
      <c r="L111" s="60"/>
      <c r="M111" s="198" t="s">
        <v>21</v>
      </c>
      <c r="N111" s="199" t="s">
        <v>46</v>
      </c>
      <c r="O111" s="41"/>
      <c r="P111" s="200">
        <f>O111*H111</f>
        <v>0</v>
      </c>
      <c r="Q111" s="200">
        <v>0</v>
      </c>
      <c r="R111" s="200">
        <f>Q111*H111</f>
        <v>0</v>
      </c>
      <c r="S111" s="200">
        <v>0.29</v>
      </c>
      <c r="T111" s="201">
        <f>S111*H111</f>
        <v>216.92</v>
      </c>
      <c r="AR111" s="23" t="s">
        <v>124</v>
      </c>
      <c r="AT111" s="23" t="s">
        <v>126</v>
      </c>
      <c r="AU111" s="23" t="s">
        <v>84</v>
      </c>
      <c r="AY111" s="23" t="s">
        <v>125</v>
      </c>
      <c r="BE111" s="202">
        <f>IF(N111="základní",J111,0)</f>
        <v>0</v>
      </c>
      <c r="BF111" s="202">
        <f>IF(N111="snížená",J111,0)</f>
        <v>0</v>
      </c>
      <c r="BG111" s="202">
        <f>IF(N111="zákl. přenesená",J111,0)</f>
        <v>0</v>
      </c>
      <c r="BH111" s="202">
        <f>IF(N111="sníž. přenesená",J111,0)</f>
        <v>0</v>
      </c>
      <c r="BI111" s="202">
        <f>IF(N111="nulová",J111,0)</f>
        <v>0</v>
      </c>
      <c r="BJ111" s="23" t="s">
        <v>82</v>
      </c>
      <c r="BK111" s="202">
        <f>ROUND(I111*H111,2)</f>
        <v>0</v>
      </c>
      <c r="BL111" s="23" t="s">
        <v>124</v>
      </c>
      <c r="BM111" s="23" t="s">
        <v>235</v>
      </c>
    </row>
    <row r="112" spans="2:51" s="14" customFormat="1" ht="13.5">
      <c r="B112" s="242"/>
      <c r="C112" s="243"/>
      <c r="D112" s="203" t="s">
        <v>212</v>
      </c>
      <c r="E112" s="244" t="s">
        <v>21</v>
      </c>
      <c r="F112" s="245" t="s">
        <v>236</v>
      </c>
      <c r="G112" s="243"/>
      <c r="H112" s="244" t="s">
        <v>21</v>
      </c>
      <c r="I112" s="246"/>
      <c r="J112" s="243"/>
      <c r="K112" s="243"/>
      <c r="L112" s="247"/>
      <c r="M112" s="248"/>
      <c r="N112" s="249"/>
      <c r="O112" s="249"/>
      <c r="P112" s="249"/>
      <c r="Q112" s="249"/>
      <c r="R112" s="249"/>
      <c r="S112" s="249"/>
      <c r="T112" s="250"/>
      <c r="AT112" s="251" t="s">
        <v>212</v>
      </c>
      <c r="AU112" s="251" t="s">
        <v>84</v>
      </c>
      <c r="AV112" s="14" t="s">
        <v>82</v>
      </c>
      <c r="AW112" s="14" t="s">
        <v>37</v>
      </c>
      <c r="AX112" s="14" t="s">
        <v>75</v>
      </c>
      <c r="AY112" s="251" t="s">
        <v>125</v>
      </c>
    </row>
    <row r="113" spans="2:51" s="12" customFormat="1" ht="13.5">
      <c r="B113" s="220"/>
      <c r="C113" s="221"/>
      <c r="D113" s="203" t="s">
        <v>212</v>
      </c>
      <c r="E113" s="222" t="s">
        <v>21</v>
      </c>
      <c r="F113" s="223" t="s">
        <v>237</v>
      </c>
      <c r="G113" s="221"/>
      <c r="H113" s="224">
        <v>662</v>
      </c>
      <c r="I113" s="225"/>
      <c r="J113" s="221"/>
      <c r="K113" s="221"/>
      <c r="L113" s="226"/>
      <c r="M113" s="227"/>
      <c r="N113" s="228"/>
      <c r="O113" s="228"/>
      <c r="P113" s="228"/>
      <c r="Q113" s="228"/>
      <c r="R113" s="228"/>
      <c r="S113" s="228"/>
      <c r="T113" s="229"/>
      <c r="AT113" s="230" t="s">
        <v>212</v>
      </c>
      <c r="AU113" s="230" t="s">
        <v>84</v>
      </c>
      <c r="AV113" s="12" t="s">
        <v>84</v>
      </c>
      <c r="AW113" s="12" t="s">
        <v>37</v>
      </c>
      <c r="AX113" s="12" t="s">
        <v>75</v>
      </c>
      <c r="AY113" s="230" t="s">
        <v>125</v>
      </c>
    </row>
    <row r="114" spans="2:51" s="12" customFormat="1" ht="13.5">
      <c r="B114" s="220"/>
      <c r="C114" s="221"/>
      <c r="D114" s="203" t="s">
        <v>212</v>
      </c>
      <c r="E114" s="222" t="s">
        <v>21</v>
      </c>
      <c r="F114" s="223" t="s">
        <v>238</v>
      </c>
      <c r="G114" s="221"/>
      <c r="H114" s="224">
        <v>14</v>
      </c>
      <c r="I114" s="225"/>
      <c r="J114" s="221"/>
      <c r="K114" s="221"/>
      <c r="L114" s="226"/>
      <c r="M114" s="227"/>
      <c r="N114" s="228"/>
      <c r="O114" s="228"/>
      <c r="P114" s="228"/>
      <c r="Q114" s="228"/>
      <c r="R114" s="228"/>
      <c r="S114" s="228"/>
      <c r="T114" s="229"/>
      <c r="AT114" s="230" t="s">
        <v>212</v>
      </c>
      <c r="AU114" s="230" t="s">
        <v>84</v>
      </c>
      <c r="AV114" s="12" t="s">
        <v>84</v>
      </c>
      <c r="AW114" s="12" t="s">
        <v>37</v>
      </c>
      <c r="AX114" s="12" t="s">
        <v>75</v>
      </c>
      <c r="AY114" s="230" t="s">
        <v>125</v>
      </c>
    </row>
    <row r="115" spans="2:51" s="12" customFormat="1" ht="13.5">
      <c r="B115" s="220"/>
      <c r="C115" s="221"/>
      <c r="D115" s="203" t="s">
        <v>212</v>
      </c>
      <c r="E115" s="222" t="s">
        <v>21</v>
      </c>
      <c r="F115" s="223" t="s">
        <v>239</v>
      </c>
      <c r="G115" s="221"/>
      <c r="H115" s="224">
        <v>6</v>
      </c>
      <c r="I115" s="225"/>
      <c r="J115" s="221"/>
      <c r="K115" s="221"/>
      <c r="L115" s="226"/>
      <c r="M115" s="227"/>
      <c r="N115" s="228"/>
      <c r="O115" s="228"/>
      <c r="P115" s="228"/>
      <c r="Q115" s="228"/>
      <c r="R115" s="228"/>
      <c r="S115" s="228"/>
      <c r="T115" s="229"/>
      <c r="AT115" s="230" t="s">
        <v>212</v>
      </c>
      <c r="AU115" s="230" t="s">
        <v>84</v>
      </c>
      <c r="AV115" s="12" t="s">
        <v>84</v>
      </c>
      <c r="AW115" s="12" t="s">
        <v>37</v>
      </c>
      <c r="AX115" s="12" t="s">
        <v>75</v>
      </c>
      <c r="AY115" s="230" t="s">
        <v>125</v>
      </c>
    </row>
    <row r="116" spans="2:51" s="12" customFormat="1" ht="13.5">
      <c r="B116" s="220"/>
      <c r="C116" s="221"/>
      <c r="D116" s="203" t="s">
        <v>212</v>
      </c>
      <c r="E116" s="222" t="s">
        <v>21</v>
      </c>
      <c r="F116" s="223" t="s">
        <v>240</v>
      </c>
      <c r="G116" s="221"/>
      <c r="H116" s="224">
        <v>66</v>
      </c>
      <c r="I116" s="225"/>
      <c r="J116" s="221"/>
      <c r="K116" s="221"/>
      <c r="L116" s="226"/>
      <c r="M116" s="227"/>
      <c r="N116" s="228"/>
      <c r="O116" s="228"/>
      <c r="P116" s="228"/>
      <c r="Q116" s="228"/>
      <c r="R116" s="228"/>
      <c r="S116" s="228"/>
      <c r="T116" s="229"/>
      <c r="AT116" s="230" t="s">
        <v>212</v>
      </c>
      <c r="AU116" s="230" t="s">
        <v>84</v>
      </c>
      <c r="AV116" s="12" t="s">
        <v>84</v>
      </c>
      <c r="AW116" s="12" t="s">
        <v>37</v>
      </c>
      <c r="AX116" s="12" t="s">
        <v>75</v>
      </c>
      <c r="AY116" s="230" t="s">
        <v>125</v>
      </c>
    </row>
    <row r="117" spans="2:51" s="13" customFormat="1" ht="13.5">
      <c r="B117" s="231"/>
      <c r="C117" s="232"/>
      <c r="D117" s="203" t="s">
        <v>212</v>
      </c>
      <c r="E117" s="233" t="s">
        <v>21</v>
      </c>
      <c r="F117" s="234" t="s">
        <v>214</v>
      </c>
      <c r="G117" s="232"/>
      <c r="H117" s="235">
        <v>748</v>
      </c>
      <c r="I117" s="236"/>
      <c r="J117" s="232"/>
      <c r="K117" s="232"/>
      <c r="L117" s="237"/>
      <c r="M117" s="238"/>
      <c r="N117" s="239"/>
      <c r="O117" s="239"/>
      <c r="P117" s="239"/>
      <c r="Q117" s="239"/>
      <c r="R117" s="239"/>
      <c r="S117" s="239"/>
      <c r="T117" s="240"/>
      <c r="AT117" s="241" t="s">
        <v>212</v>
      </c>
      <c r="AU117" s="241" t="s">
        <v>84</v>
      </c>
      <c r="AV117" s="13" t="s">
        <v>124</v>
      </c>
      <c r="AW117" s="13" t="s">
        <v>37</v>
      </c>
      <c r="AX117" s="13" t="s">
        <v>82</v>
      </c>
      <c r="AY117" s="241" t="s">
        <v>125</v>
      </c>
    </row>
    <row r="118" spans="2:65" s="1" customFormat="1" ht="25.5" customHeight="1">
      <c r="B118" s="40"/>
      <c r="C118" s="191" t="s">
        <v>155</v>
      </c>
      <c r="D118" s="191" t="s">
        <v>126</v>
      </c>
      <c r="E118" s="192" t="s">
        <v>241</v>
      </c>
      <c r="F118" s="193" t="s">
        <v>242</v>
      </c>
      <c r="G118" s="194" t="s">
        <v>210</v>
      </c>
      <c r="H118" s="195">
        <v>416</v>
      </c>
      <c r="I118" s="196"/>
      <c r="J118" s="197">
        <f>ROUND(I118*H118,2)</f>
        <v>0</v>
      </c>
      <c r="K118" s="193" t="s">
        <v>130</v>
      </c>
      <c r="L118" s="60"/>
      <c r="M118" s="198" t="s">
        <v>21</v>
      </c>
      <c r="N118" s="199" t="s">
        <v>46</v>
      </c>
      <c r="O118" s="41"/>
      <c r="P118" s="200">
        <f>O118*H118</f>
        <v>0</v>
      </c>
      <c r="Q118" s="200">
        <v>5E-05</v>
      </c>
      <c r="R118" s="200">
        <f>Q118*H118</f>
        <v>0.020800000000000003</v>
      </c>
      <c r="S118" s="200">
        <v>0.128</v>
      </c>
      <c r="T118" s="201">
        <f>S118*H118</f>
        <v>53.248000000000005</v>
      </c>
      <c r="AR118" s="23" t="s">
        <v>124</v>
      </c>
      <c r="AT118" s="23" t="s">
        <v>126</v>
      </c>
      <c r="AU118" s="23" t="s">
        <v>84</v>
      </c>
      <c r="AY118" s="23" t="s">
        <v>125</v>
      </c>
      <c r="BE118" s="202">
        <f>IF(N118="základní",J118,0)</f>
        <v>0</v>
      </c>
      <c r="BF118" s="202">
        <f>IF(N118="snížená",J118,0)</f>
        <v>0</v>
      </c>
      <c r="BG118" s="202">
        <f>IF(N118="zákl. přenesená",J118,0)</f>
        <v>0</v>
      </c>
      <c r="BH118" s="202">
        <f>IF(N118="sníž. přenesená",J118,0)</f>
        <v>0</v>
      </c>
      <c r="BI118" s="202">
        <f>IF(N118="nulová",J118,0)</f>
        <v>0</v>
      </c>
      <c r="BJ118" s="23" t="s">
        <v>82</v>
      </c>
      <c r="BK118" s="202">
        <f>ROUND(I118*H118,2)</f>
        <v>0</v>
      </c>
      <c r="BL118" s="23" t="s">
        <v>124</v>
      </c>
      <c r="BM118" s="23" t="s">
        <v>243</v>
      </c>
    </row>
    <row r="119" spans="2:51" s="12" customFormat="1" ht="13.5">
      <c r="B119" s="220"/>
      <c r="C119" s="221"/>
      <c r="D119" s="203" t="s">
        <v>212</v>
      </c>
      <c r="E119" s="222" t="s">
        <v>21</v>
      </c>
      <c r="F119" s="223" t="s">
        <v>244</v>
      </c>
      <c r="G119" s="221"/>
      <c r="H119" s="224">
        <v>416</v>
      </c>
      <c r="I119" s="225"/>
      <c r="J119" s="221"/>
      <c r="K119" s="221"/>
      <c r="L119" s="226"/>
      <c r="M119" s="227"/>
      <c r="N119" s="228"/>
      <c r="O119" s="228"/>
      <c r="P119" s="228"/>
      <c r="Q119" s="228"/>
      <c r="R119" s="228"/>
      <c r="S119" s="228"/>
      <c r="T119" s="229"/>
      <c r="AT119" s="230" t="s">
        <v>212</v>
      </c>
      <c r="AU119" s="230" t="s">
        <v>84</v>
      </c>
      <c r="AV119" s="12" t="s">
        <v>84</v>
      </c>
      <c r="AW119" s="12" t="s">
        <v>37</v>
      </c>
      <c r="AX119" s="12" t="s">
        <v>82</v>
      </c>
      <c r="AY119" s="230" t="s">
        <v>125</v>
      </c>
    </row>
    <row r="120" spans="2:65" s="1" customFormat="1" ht="25.5" customHeight="1">
      <c r="B120" s="40"/>
      <c r="C120" s="191" t="s">
        <v>160</v>
      </c>
      <c r="D120" s="191" t="s">
        <v>126</v>
      </c>
      <c r="E120" s="192" t="s">
        <v>245</v>
      </c>
      <c r="F120" s="193" t="s">
        <v>246</v>
      </c>
      <c r="G120" s="194" t="s">
        <v>210</v>
      </c>
      <c r="H120" s="195">
        <v>1385</v>
      </c>
      <c r="I120" s="196"/>
      <c r="J120" s="197">
        <f>ROUND(I120*H120,2)</f>
        <v>0</v>
      </c>
      <c r="K120" s="193" t="s">
        <v>130</v>
      </c>
      <c r="L120" s="60"/>
      <c r="M120" s="198" t="s">
        <v>21</v>
      </c>
      <c r="N120" s="199" t="s">
        <v>46</v>
      </c>
      <c r="O120" s="41"/>
      <c r="P120" s="200">
        <f>O120*H120</f>
        <v>0</v>
      </c>
      <c r="Q120" s="200">
        <v>6E-05</v>
      </c>
      <c r="R120" s="200">
        <f>Q120*H120</f>
        <v>0.08310000000000001</v>
      </c>
      <c r="S120" s="200">
        <v>0.103</v>
      </c>
      <c r="T120" s="201">
        <f>S120*H120</f>
        <v>142.655</v>
      </c>
      <c r="AR120" s="23" t="s">
        <v>124</v>
      </c>
      <c r="AT120" s="23" t="s">
        <v>126</v>
      </c>
      <c r="AU120" s="23" t="s">
        <v>84</v>
      </c>
      <c r="AY120" s="23" t="s">
        <v>125</v>
      </c>
      <c r="BE120" s="202">
        <f>IF(N120="základní",J120,0)</f>
        <v>0</v>
      </c>
      <c r="BF120" s="202">
        <f>IF(N120="snížená",J120,0)</f>
        <v>0</v>
      </c>
      <c r="BG120" s="202">
        <f>IF(N120="zákl. přenesená",J120,0)</f>
        <v>0</v>
      </c>
      <c r="BH120" s="202">
        <f>IF(N120="sníž. přenesená",J120,0)</f>
        <v>0</v>
      </c>
      <c r="BI120" s="202">
        <f>IF(N120="nulová",J120,0)</f>
        <v>0</v>
      </c>
      <c r="BJ120" s="23" t="s">
        <v>82</v>
      </c>
      <c r="BK120" s="202">
        <f>ROUND(I120*H120,2)</f>
        <v>0</v>
      </c>
      <c r="BL120" s="23" t="s">
        <v>124</v>
      </c>
      <c r="BM120" s="23" t="s">
        <v>247</v>
      </c>
    </row>
    <row r="121" spans="2:51" s="12" customFormat="1" ht="13.5">
      <c r="B121" s="220"/>
      <c r="C121" s="221"/>
      <c r="D121" s="203" t="s">
        <v>212</v>
      </c>
      <c r="E121" s="222" t="s">
        <v>21</v>
      </c>
      <c r="F121" s="223" t="s">
        <v>248</v>
      </c>
      <c r="G121" s="221"/>
      <c r="H121" s="224">
        <v>1385</v>
      </c>
      <c r="I121" s="225"/>
      <c r="J121" s="221"/>
      <c r="K121" s="221"/>
      <c r="L121" s="226"/>
      <c r="M121" s="227"/>
      <c r="N121" s="228"/>
      <c r="O121" s="228"/>
      <c r="P121" s="228"/>
      <c r="Q121" s="228"/>
      <c r="R121" s="228"/>
      <c r="S121" s="228"/>
      <c r="T121" s="229"/>
      <c r="AT121" s="230" t="s">
        <v>212</v>
      </c>
      <c r="AU121" s="230" t="s">
        <v>84</v>
      </c>
      <c r="AV121" s="12" t="s">
        <v>84</v>
      </c>
      <c r="AW121" s="12" t="s">
        <v>37</v>
      </c>
      <c r="AX121" s="12" t="s">
        <v>75</v>
      </c>
      <c r="AY121" s="230" t="s">
        <v>125</v>
      </c>
    </row>
    <row r="122" spans="2:51" s="13" customFormat="1" ht="13.5">
      <c r="B122" s="231"/>
      <c r="C122" s="232"/>
      <c r="D122" s="203" t="s">
        <v>212</v>
      </c>
      <c r="E122" s="233" t="s">
        <v>21</v>
      </c>
      <c r="F122" s="234" t="s">
        <v>214</v>
      </c>
      <c r="G122" s="232"/>
      <c r="H122" s="235">
        <v>1385</v>
      </c>
      <c r="I122" s="236"/>
      <c r="J122" s="232"/>
      <c r="K122" s="232"/>
      <c r="L122" s="237"/>
      <c r="M122" s="238"/>
      <c r="N122" s="239"/>
      <c r="O122" s="239"/>
      <c r="P122" s="239"/>
      <c r="Q122" s="239"/>
      <c r="R122" s="239"/>
      <c r="S122" s="239"/>
      <c r="T122" s="240"/>
      <c r="AT122" s="241" t="s">
        <v>212</v>
      </c>
      <c r="AU122" s="241" t="s">
        <v>84</v>
      </c>
      <c r="AV122" s="13" t="s">
        <v>124</v>
      </c>
      <c r="AW122" s="13" t="s">
        <v>37</v>
      </c>
      <c r="AX122" s="13" t="s">
        <v>82</v>
      </c>
      <c r="AY122" s="241" t="s">
        <v>125</v>
      </c>
    </row>
    <row r="123" spans="2:65" s="1" customFormat="1" ht="16.5" customHeight="1">
      <c r="B123" s="40"/>
      <c r="C123" s="191" t="s">
        <v>165</v>
      </c>
      <c r="D123" s="191" t="s">
        <v>126</v>
      </c>
      <c r="E123" s="192" t="s">
        <v>249</v>
      </c>
      <c r="F123" s="193" t="s">
        <v>250</v>
      </c>
      <c r="G123" s="194" t="s">
        <v>251</v>
      </c>
      <c r="H123" s="195">
        <v>540</v>
      </c>
      <c r="I123" s="196"/>
      <c r="J123" s="197">
        <f>ROUND(I123*H123,2)</f>
        <v>0</v>
      </c>
      <c r="K123" s="193" t="s">
        <v>130</v>
      </c>
      <c r="L123" s="60"/>
      <c r="M123" s="198" t="s">
        <v>21</v>
      </c>
      <c r="N123" s="199" t="s">
        <v>46</v>
      </c>
      <c r="O123" s="41"/>
      <c r="P123" s="200">
        <f>O123*H123</f>
        <v>0</v>
      </c>
      <c r="Q123" s="200">
        <v>0</v>
      </c>
      <c r="R123" s="200">
        <f>Q123*H123</f>
        <v>0</v>
      </c>
      <c r="S123" s="200">
        <v>0.205</v>
      </c>
      <c r="T123" s="201">
        <f>S123*H123</f>
        <v>110.69999999999999</v>
      </c>
      <c r="AR123" s="23" t="s">
        <v>124</v>
      </c>
      <c r="AT123" s="23" t="s">
        <v>126</v>
      </c>
      <c r="AU123" s="23" t="s">
        <v>84</v>
      </c>
      <c r="AY123" s="23" t="s">
        <v>125</v>
      </c>
      <c r="BE123" s="202">
        <f>IF(N123="základní",J123,0)</f>
        <v>0</v>
      </c>
      <c r="BF123" s="202">
        <f>IF(N123="snížená",J123,0)</f>
        <v>0</v>
      </c>
      <c r="BG123" s="202">
        <f>IF(N123="zákl. přenesená",J123,0)</f>
        <v>0</v>
      </c>
      <c r="BH123" s="202">
        <f>IF(N123="sníž. přenesená",J123,0)</f>
        <v>0</v>
      </c>
      <c r="BI123" s="202">
        <f>IF(N123="nulová",J123,0)</f>
        <v>0</v>
      </c>
      <c r="BJ123" s="23" t="s">
        <v>82</v>
      </c>
      <c r="BK123" s="202">
        <f>ROUND(I123*H123,2)</f>
        <v>0</v>
      </c>
      <c r="BL123" s="23" t="s">
        <v>124</v>
      </c>
      <c r="BM123" s="23" t="s">
        <v>252</v>
      </c>
    </row>
    <row r="124" spans="2:51" s="12" customFormat="1" ht="13.5">
      <c r="B124" s="220"/>
      <c r="C124" s="221"/>
      <c r="D124" s="203" t="s">
        <v>212</v>
      </c>
      <c r="E124" s="222" t="s">
        <v>21</v>
      </c>
      <c r="F124" s="223" t="s">
        <v>253</v>
      </c>
      <c r="G124" s="221"/>
      <c r="H124" s="224">
        <v>540</v>
      </c>
      <c r="I124" s="225"/>
      <c r="J124" s="221"/>
      <c r="K124" s="221"/>
      <c r="L124" s="226"/>
      <c r="M124" s="227"/>
      <c r="N124" s="228"/>
      <c r="O124" s="228"/>
      <c r="P124" s="228"/>
      <c r="Q124" s="228"/>
      <c r="R124" s="228"/>
      <c r="S124" s="228"/>
      <c r="T124" s="229"/>
      <c r="AT124" s="230" t="s">
        <v>212</v>
      </c>
      <c r="AU124" s="230" t="s">
        <v>84</v>
      </c>
      <c r="AV124" s="12" t="s">
        <v>84</v>
      </c>
      <c r="AW124" s="12" t="s">
        <v>37</v>
      </c>
      <c r="AX124" s="12" t="s">
        <v>75</v>
      </c>
      <c r="AY124" s="230" t="s">
        <v>125</v>
      </c>
    </row>
    <row r="125" spans="2:51" s="13" customFormat="1" ht="13.5">
      <c r="B125" s="231"/>
      <c r="C125" s="232"/>
      <c r="D125" s="203" t="s">
        <v>212</v>
      </c>
      <c r="E125" s="233" t="s">
        <v>21</v>
      </c>
      <c r="F125" s="234" t="s">
        <v>214</v>
      </c>
      <c r="G125" s="232"/>
      <c r="H125" s="235">
        <v>540</v>
      </c>
      <c r="I125" s="236"/>
      <c r="J125" s="232"/>
      <c r="K125" s="232"/>
      <c r="L125" s="237"/>
      <c r="M125" s="238"/>
      <c r="N125" s="239"/>
      <c r="O125" s="239"/>
      <c r="P125" s="239"/>
      <c r="Q125" s="239"/>
      <c r="R125" s="239"/>
      <c r="S125" s="239"/>
      <c r="T125" s="240"/>
      <c r="AT125" s="241" t="s">
        <v>212</v>
      </c>
      <c r="AU125" s="241" t="s">
        <v>84</v>
      </c>
      <c r="AV125" s="13" t="s">
        <v>124</v>
      </c>
      <c r="AW125" s="13" t="s">
        <v>37</v>
      </c>
      <c r="AX125" s="13" t="s">
        <v>82</v>
      </c>
      <c r="AY125" s="241" t="s">
        <v>125</v>
      </c>
    </row>
    <row r="126" spans="2:65" s="1" customFormat="1" ht="25.5" customHeight="1">
      <c r="B126" s="40"/>
      <c r="C126" s="191" t="s">
        <v>170</v>
      </c>
      <c r="D126" s="191" t="s">
        <v>126</v>
      </c>
      <c r="E126" s="192" t="s">
        <v>254</v>
      </c>
      <c r="F126" s="193" t="s">
        <v>255</v>
      </c>
      <c r="G126" s="194" t="s">
        <v>256</v>
      </c>
      <c r="H126" s="195">
        <v>19.84</v>
      </c>
      <c r="I126" s="196"/>
      <c r="J126" s="197">
        <f>ROUND(I126*H126,2)</f>
        <v>0</v>
      </c>
      <c r="K126" s="193" t="s">
        <v>130</v>
      </c>
      <c r="L126" s="60"/>
      <c r="M126" s="198" t="s">
        <v>21</v>
      </c>
      <c r="N126" s="199" t="s">
        <v>46</v>
      </c>
      <c r="O126" s="41"/>
      <c r="P126" s="200">
        <f>O126*H126</f>
        <v>0</v>
      </c>
      <c r="Q126" s="200">
        <v>0</v>
      </c>
      <c r="R126" s="200">
        <f>Q126*H126</f>
        <v>0</v>
      </c>
      <c r="S126" s="200">
        <v>0</v>
      </c>
      <c r="T126" s="201">
        <f>S126*H126</f>
        <v>0</v>
      </c>
      <c r="AR126" s="23" t="s">
        <v>124</v>
      </c>
      <c r="AT126" s="23" t="s">
        <v>126</v>
      </c>
      <c r="AU126" s="23" t="s">
        <v>84</v>
      </c>
      <c r="AY126" s="23" t="s">
        <v>125</v>
      </c>
      <c r="BE126" s="202">
        <f>IF(N126="základní",J126,0)</f>
        <v>0</v>
      </c>
      <c r="BF126" s="202">
        <f>IF(N126="snížená",J126,0)</f>
        <v>0</v>
      </c>
      <c r="BG126" s="202">
        <f>IF(N126="zákl. přenesená",J126,0)</f>
        <v>0</v>
      </c>
      <c r="BH126" s="202">
        <f>IF(N126="sníž. přenesená",J126,0)</f>
        <v>0</v>
      </c>
      <c r="BI126" s="202">
        <f>IF(N126="nulová",J126,0)</f>
        <v>0</v>
      </c>
      <c r="BJ126" s="23" t="s">
        <v>82</v>
      </c>
      <c r="BK126" s="202">
        <f>ROUND(I126*H126,2)</f>
        <v>0</v>
      </c>
      <c r="BL126" s="23" t="s">
        <v>124</v>
      </c>
      <c r="BM126" s="23" t="s">
        <v>257</v>
      </c>
    </row>
    <row r="127" spans="2:51" s="12" customFormat="1" ht="13.5">
      <c r="B127" s="220"/>
      <c r="C127" s="221"/>
      <c r="D127" s="203" t="s">
        <v>212</v>
      </c>
      <c r="E127" s="222" t="s">
        <v>21</v>
      </c>
      <c r="F127" s="223" t="s">
        <v>258</v>
      </c>
      <c r="G127" s="221"/>
      <c r="H127" s="224">
        <v>19.84</v>
      </c>
      <c r="I127" s="225"/>
      <c r="J127" s="221"/>
      <c r="K127" s="221"/>
      <c r="L127" s="226"/>
      <c r="M127" s="227"/>
      <c r="N127" s="228"/>
      <c r="O127" s="228"/>
      <c r="P127" s="228"/>
      <c r="Q127" s="228"/>
      <c r="R127" s="228"/>
      <c r="S127" s="228"/>
      <c r="T127" s="229"/>
      <c r="AT127" s="230" t="s">
        <v>212</v>
      </c>
      <c r="AU127" s="230" t="s">
        <v>84</v>
      </c>
      <c r="AV127" s="12" t="s">
        <v>84</v>
      </c>
      <c r="AW127" s="12" t="s">
        <v>37</v>
      </c>
      <c r="AX127" s="12" t="s">
        <v>75</v>
      </c>
      <c r="AY127" s="230" t="s">
        <v>125</v>
      </c>
    </row>
    <row r="128" spans="2:51" s="13" customFormat="1" ht="13.5">
      <c r="B128" s="231"/>
      <c r="C128" s="232"/>
      <c r="D128" s="203" t="s">
        <v>212</v>
      </c>
      <c r="E128" s="233" t="s">
        <v>21</v>
      </c>
      <c r="F128" s="234" t="s">
        <v>214</v>
      </c>
      <c r="G128" s="232"/>
      <c r="H128" s="235">
        <v>19.84</v>
      </c>
      <c r="I128" s="236"/>
      <c r="J128" s="232"/>
      <c r="K128" s="232"/>
      <c r="L128" s="237"/>
      <c r="M128" s="238"/>
      <c r="N128" s="239"/>
      <c r="O128" s="239"/>
      <c r="P128" s="239"/>
      <c r="Q128" s="239"/>
      <c r="R128" s="239"/>
      <c r="S128" s="239"/>
      <c r="T128" s="240"/>
      <c r="AT128" s="241" t="s">
        <v>212</v>
      </c>
      <c r="AU128" s="241" t="s">
        <v>84</v>
      </c>
      <c r="AV128" s="13" t="s">
        <v>124</v>
      </c>
      <c r="AW128" s="13" t="s">
        <v>37</v>
      </c>
      <c r="AX128" s="13" t="s">
        <v>82</v>
      </c>
      <c r="AY128" s="241" t="s">
        <v>125</v>
      </c>
    </row>
    <row r="129" spans="2:65" s="1" customFormat="1" ht="16.5" customHeight="1">
      <c r="B129" s="40"/>
      <c r="C129" s="191" t="s">
        <v>175</v>
      </c>
      <c r="D129" s="191" t="s">
        <v>126</v>
      </c>
      <c r="E129" s="192" t="s">
        <v>259</v>
      </c>
      <c r="F129" s="193" t="s">
        <v>260</v>
      </c>
      <c r="G129" s="194" t="s">
        <v>256</v>
      </c>
      <c r="H129" s="195">
        <v>9.92</v>
      </c>
      <c r="I129" s="196"/>
      <c r="J129" s="197">
        <f>ROUND(I129*H129,2)</f>
        <v>0</v>
      </c>
      <c r="K129" s="193" t="s">
        <v>130</v>
      </c>
      <c r="L129" s="60"/>
      <c r="M129" s="198" t="s">
        <v>21</v>
      </c>
      <c r="N129" s="199" t="s">
        <v>46</v>
      </c>
      <c r="O129" s="41"/>
      <c r="P129" s="200">
        <f>O129*H129</f>
        <v>0</v>
      </c>
      <c r="Q129" s="200">
        <v>0</v>
      </c>
      <c r="R129" s="200">
        <f>Q129*H129</f>
        <v>0</v>
      </c>
      <c r="S129" s="200">
        <v>0</v>
      </c>
      <c r="T129" s="201">
        <f>S129*H129</f>
        <v>0</v>
      </c>
      <c r="AR129" s="23" t="s">
        <v>124</v>
      </c>
      <c r="AT129" s="23" t="s">
        <v>126</v>
      </c>
      <c r="AU129" s="23" t="s">
        <v>84</v>
      </c>
      <c r="AY129" s="23" t="s">
        <v>125</v>
      </c>
      <c r="BE129" s="202">
        <f>IF(N129="základní",J129,0)</f>
        <v>0</v>
      </c>
      <c r="BF129" s="202">
        <f>IF(N129="snížená",J129,0)</f>
        <v>0</v>
      </c>
      <c r="BG129" s="202">
        <f>IF(N129="zákl. přenesená",J129,0)</f>
        <v>0</v>
      </c>
      <c r="BH129" s="202">
        <f>IF(N129="sníž. přenesená",J129,0)</f>
        <v>0</v>
      </c>
      <c r="BI129" s="202">
        <f>IF(N129="nulová",J129,0)</f>
        <v>0</v>
      </c>
      <c r="BJ129" s="23" t="s">
        <v>82</v>
      </c>
      <c r="BK129" s="202">
        <f>ROUND(I129*H129,2)</f>
        <v>0</v>
      </c>
      <c r="BL129" s="23" t="s">
        <v>124</v>
      </c>
      <c r="BM129" s="23" t="s">
        <v>261</v>
      </c>
    </row>
    <row r="130" spans="2:51" s="12" customFormat="1" ht="13.5">
      <c r="B130" s="220"/>
      <c r="C130" s="221"/>
      <c r="D130" s="203" t="s">
        <v>212</v>
      </c>
      <c r="E130" s="222" t="s">
        <v>21</v>
      </c>
      <c r="F130" s="223" t="s">
        <v>262</v>
      </c>
      <c r="G130" s="221"/>
      <c r="H130" s="224">
        <v>9.92</v>
      </c>
      <c r="I130" s="225"/>
      <c r="J130" s="221"/>
      <c r="K130" s="221"/>
      <c r="L130" s="226"/>
      <c r="M130" s="227"/>
      <c r="N130" s="228"/>
      <c r="O130" s="228"/>
      <c r="P130" s="228"/>
      <c r="Q130" s="228"/>
      <c r="R130" s="228"/>
      <c r="S130" s="228"/>
      <c r="T130" s="229"/>
      <c r="AT130" s="230" t="s">
        <v>212</v>
      </c>
      <c r="AU130" s="230" t="s">
        <v>84</v>
      </c>
      <c r="AV130" s="12" t="s">
        <v>84</v>
      </c>
      <c r="AW130" s="12" t="s">
        <v>37</v>
      </c>
      <c r="AX130" s="12" t="s">
        <v>75</v>
      </c>
      <c r="AY130" s="230" t="s">
        <v>125</v>
      </c>
    </row>
    <row r="131" spans="2:51" s="13" customFormat="1" ht="13.5">
      <c r="B131" s="231"/>
      <c r="C131" s="232"/>
      <c r="D131" s="203" t="s">
        <v>212</v>
      </c>
      <c r="E131" s="233" t="s">
        <v>21</v>
      </c>
      <c r="F131" s="234" t="s">
        <v>214</v>
      </c>
      <c r="G131" s="232"/>
      <c r="H131" s="235">
        <v>9.92</v>
      </c>
      <c r="I131" s="236"/>
      <c r="J131" s="232"/>
      <c r="K131" s="232"/>
      <c r="L131" s="237"/>
      <c r="M131" s="238"/>
      <c r="N131" s="239"/>
      <c r="O131" s="239"/>
      <c r="P131" s="239"/>
      <c r="Q131" s="239"/>
      <c r="R131" s="239"/>
      <c r="S131" s="239"/>
      <c r="T131" s="240"/>
      <c r="AT131" s="241" t="s">
        <v>212</v>
      </c>
      <c r="AU131" s="241" t="s">
        <v>84</v>
      </c>
      <c r="AV131" s="13" t="s">
        <v>124</v>
      </c>
      <c r="AW131" s="13" t="s">
        <v>37</v>
      </c>
      <c r="AX131" s="13" t="s">
        <v>82</v>
      </c>
      <c r="AY131" s="241" t="s">
        <v>125</v>
      </c>
    </row>
    <row r="132" spans="2:65" s="1" customFormat="1" ht="16.5" customHeight="1">
      <c r="B132" s="40"/>
      <c r="C132" s="191" t="s">
        <v>183</v>
      </c>
      <c r="D132" s="191" t="s">
        <v>126</v>
      </c>
      <c r="E132" s="192" t="s">
        <v>263</v>
      </c>
      <c r="F132" s="193" t="s">
        <v>264</v>
      </c>
      <c r="G132" s="194" t="s">
        <v>256</v>
      </c>
      <c r="H132" s="195">
        <v>19.84</v>
      </c>
      <c r="I132" s="196"/>
      <c r="J132" s="197">
        <f>ROUND(I132*H132,2)</f>
        <v>0</v>
      </c>
      <c r="K132" s="193" t="s">
        <v>130</v>
      </c>
      <c r="L132" s="60"/>
      <c r="M132" s="198" t="s">
        <v>21</v>
      </c>
      <c r="N132" s="199" t="s">
        <v>46</v>
      </c>
      <c r="O132" s="41"/>
      <c r="P132" s="200">
        <f>O132*H132</f>
        <v>0</v>
      </c>
      <c r="Q132" s="200">
        <v>0</v>
      </c>
      <c r="R132" s="200">
        <f>Q132*H132</f>
        <v>0</v>
      </c>
      <c r="S132" s="200">
        <v>0</v>
      </c>
      <c r="T132" s="201">
        <f>S132*H132</f>
        <v>0</v>
      </c>
      <c r="AR132" s="23" t="s">
        <v>124</v>
      </c>
      <c r="AT132" s="23" t="s">
        <v>126</v>
      </c>
      <c r="AU132" s="23" t="s">
        <v>84</v>
      </c>
      <c r="AY132" s="23" t="s">
        <v>125</v>
      </c>
      <c r="BE132" s="202">
        <f>IF(N132="základní",J132,0)</f>
        <v>0</v>
      </c>
      <c r="BF132" s="202">
        <f>IF(N132="snížená",J132,0)</f>
        <v>0</v>
      </c>
      <c r="BG132" s="202">
        <f>IF(N132="zákl. přenesená",J132,0)</f>
        <v>0</v>
      </c>
      <c r="BH132" s="202">
        <f>IF(N132="sníž. přenesená",J132,0)</f>
        <v>0</v>
      </c>
      <c r="BI132" s="202">
        <f>IF(N132="nulová",J132,0)</f>
        <v>0</v>
      </c>
      <c r="BJ132" s="23" t="s">
        <v>82</v>
      </c>
      <c r="BK132" s="202">
        <f>ROUND(I132*H132,2)</f>
        <v>0</v>
      </c>
      <c r="BL132" s="23" t="s">
        <v>124</v>
      </c>
      <c r="BM132" s="23" t="s">
        <v>265</v>
      </c>
    </row>
    <row r="133" spans="2:51" s="12" customFormat="1" ht="13.5">
      <c r="B133" s="220"/>
      <c r="C133" s="221"/>
      <c r="D133" s="203" t="s">
        <v>212</v>
      </c>
      <c r="E133" s="222" t="s">
        <v>21</v>
      </c>
      <c r="F133" s="223" t="s">
        <v>266</v>
      </c>
      <c r="G133" s="221"/>
      <c r="H133" s="224">
        <v>19.84</v>
      </c>
      <c r="I133" s="225"/>
      <c r="J133" s="221"/>
      <c r="K133" s="221"/>
      <c r="L133" s="226"/>
      <c r="M133" s="227"/>
      <c r="N133" s="228"/>
      <c r="O133" s="228"/>
      <c r="P133" s="228"/>
      <c r="Q133" s="228"/>
      <c r="R133" s="228"/>
      <c r="S133" s="228"/>
      <c r="T133" s="229"/>
      <c r="AT133" s="230" t="s">
        <v>212</v>
      </c>
      <c r="AU133" s="230" t="s">
        <v>84</v>
      </c>
      <c r="AV133" s="12" t="s">
        <v>84</v>
      </c>
      <c r="AW133" s="12" t="s">
        <v>37</v>
      </c>
      <c r="AX133" s="12" t="s">
        <v>75</v>
      </c>
      <c r="AY133" s="230" t="s">
        <v>125</v>
      </c>
    </row>
    <row r="134" spans="2:51" s="13" customFormat="1" ht="13.5">
      <c r="B134" s="231"/>
      <c r="C134" s="232"/>
      <c r="D134" s="203" t="s">
        <v>212</v>
      </c>
      <c r="E134" s="233" t="s">
        <v>21</v>
      </c>
      <c r="F134" s="234" t="s">
        <v>214</v>
      </c>
      <c r="G134" s="232"/>
      <c r="H134" s="235">
        <v>19.84</v>
      </c>
      <c r="I134" s="236"/>
      <c r="J134" s="232"/>
      <c r="K134" s="232"/>
      <c r="L134" s="237"/>
      <c r="M134" s="238"/>
      <c r="N134" s="239"/>
      <c r="O134" s="239"/>
      <c r="P134" s="239"/>
      <c r="Q134" s="239"/>
      <c r="R134" s="239"/>
      <c r="S134" s="239"/>
      <c r="T134" s="240"/>
      <c r="AT134" s="241" t="s">
        <v>212</v>
      </c>
      <c r="AU134" s="241" t="s">
        <v>84</v>
      </c>
      <c r="AV134" s="13" t="s">
        <v>124</v>
      </c>
      <c r="AW134" s="13" t="s">
        <v>37</v>
      </c>
      <c r="AX134" s="13" t="s">
        <v>82</v>
      </c>
      <c r="AY134" s="241" t="s">
        <v>125</v>
      </c>
    </row>
    <row r="135" spans="2:65" s="1" customFormat="1" ht="16.5" customHeight="1">
      <c r="B135" s="40"/>
      <c r="C135" s="191" t="s">
        <v>188</v>
      </c>
      <c r="D135" s="191" t="s">
        <v>126</v>
      </c>
      <c r="E135" s="192" t="s">
        <v>267</v>
      </c>
      <c r="F135" s="193" t="s">
        <v>268</v>
      </c>
      <c r="G135" s="194" t="s">
        <v>269</v>
      </c>
      <c r="H135" s="195">
        <v>32.736</v>
      </c>
      <c r="I135" s="196"/>
      <c r="J135" s="197">
        <f>ROUND(I135*H135,2)</f>
        <v>0</v>
      </c>
      <c r="K135" s="193" t="s">
        <v>130</v>
      </c>
      <c r="L135" s="60"/>
      <c r="M135" s="198" t="s">
        <v>21</v>
      </c>
      <c r="N135" s="199" t="s">
        <v>46</v>
      </c>
      <c r="O135" s="41"/>
      <c r="P135" s="200">
        <f>O135*H135</f>
        <v>0</v>
      </c>
      <c r="Q135" s="200">
        <v>0</v>
      </c>
      <c r="R135" s="200">
        <f>Q135*H135</f>
        <v>0</v>
      </c>
      <c r="S135" s="200">
        <v>0</v>
      </c>
      <c r="T135" s="201">
        <f>S135*H135</f>
        <v>0</v>
      </c>
      <c r="AR135" s="23" t="s">
        <v>124</v>
      </c>
      <c r="AT135" s="23" t="s">
        <v>126</v>
      </c>
      <c r="AU135" s="23" t="s">
        <v>84</v>
      </c>
      <c r="AY135" s="23" t="s">
        <v>125</v>
      </c>
      <c r="BE135" s="202">
        <f>IF(N135="základní",J135,0)</f>
        <v>0</v>
      </c>
      <c r="BF135" s="202">
        <f>IF(N135="snížená",J135,0)</f>
        <v>0</v>
      </c>
      <c r="BG135" s="202">
        <f>IF(N135="zákl. přenesená",J135,0)</f>
        <v>0</v>
      </c>
      <c r="BH135" s="202">
        <f>IF(N135="sníž. přenesená",J135,0)</f>
        <v>0</v>
      </c>
      <c r="BI135" s="202">
        <f>IF(N135="nulová",J135,0)</f>
        <v>0</v>
      </c>
      <c r="BJ135" s="23" t="s">
        <v>82</v>
      </c>
      <c r="BK135" s="202">
        <f>ROUND(I135*H135,2)</f>
        <v>0</v>
      </c>
      <c r="BL135" s="23" t="s">
        <v>124</v>
      </c>
      <c r="BM135" s="23" t="s">
        <v>270</v>
      </c>
    </row>
    <row r="136" spans="2:51" s="12" customFormat="1" ht="13.5">
      <c r="B136" s="220"/>
      <c r="C136" s="221"/>
      <c r="D136" s="203" t="s">
        <v>212</v>
      </c>
      <c r="E136" s="222" t="s">
        <v>21</v>
      </c>
      <c r="F136" s="223" t="s">
        <v>271</v>
      </c>
      <c r="G136" s="221"/>
      <c r="H136" s="224">
        <v>32.736</v>
      </c>
      <c r="I136" s="225"/>
      <c r="J136" s="221"/>
      <c r="K136" s="221"/>
      <c r="L136" s="226"/>
      <c r="M136" s="227"/>
      <c r="N136" s="228"/>
      <c r="O136" s="228"/>
      <c r="P136" s="228"/>
      <c r="Q136" s="228"/>
      <c r="R136" s="228"/>
      <c r="S136" s="228"/>
      <c r="T136" s="229"/>
      <c r="AT136" s="230" t="s">
        <v>212</v>
      </c>
      <c r="AU136" s="230" t="s">
        <v>84</v>
      </c>
      <c r="AV136" s="12" t="s">
        <v>84</v>
      </c>
      <c r="AW136" s="12" t="s">
        <v>37</v>
      </c>
      <c r="AX136" s="12" t="s">
        <v>75</v>
      </c>
      <c r="AY136" s="230" t="s">
        <v>125</v>
      </c>
    </row>
    <row r="137" spans="2:51" s="13" customFormat="1" ht="13.5">
      <c r="B137" s="231"/>
      <c r="C137" s="232"/>
      <c r="D137" s="203" t="s">
        <v>212</v>
      </c>
      <c r="E137" s="233" t="s">
        <v>21</v>
      </c>
      <c r="F137" s="234" t="s">
        <v>214</v>
      </c>
      <c r="G137" s="232"/>
      <c r="H137" s="235">
        <v>32.736</v>
      </c>
      <c r="I137" s="236"/>
      <c r="J137" s="232"/>
      <c r="K137" s="232"/>
      <c r="L137" s="237"/>
      <c r="M137" s="238"/>
      <c r="N137" s="239"/>
      <c r="O137" s="239"/>
      <c r="P137" s="239"/>
      <c r="Q137" s="239"/>
      <c r="R137" s="239"/>
      <c r="S137" s="239"/>
      <c r="T137" s="240"/>
      <c r="AT137" s="241" t="s">
        <v>212</v>
      </c>
      <c r="AU137" s="241" t="s">
        <v>84</v>
      </c>
      <c r="AV137" s="13" t="s">
        <v>124</v>
      </c>
      <c r="AW137" s="13" t="s">
        <v>37</v>
      </c>
      <c r="AX137" s="13" t="s">
        <v>82</v>
      </c>
      <c r="AY137" s="241" t="s">
        <v>125</v>
      </c>
    </row>
    <row r="138" spans="2:65" s="1" customFormat="1" ht="16.5" customHeight="1">
      <c r="B138" s="40"/>
      <c r="C138" s="191" t="s">
        <v>272</v>
      </c>
      <c r="D138" s="191" t="s">
        <v>126</v>
      </c>
      <c r="E138" s="192" t="s">
        <v>273</v>
      </c>
      <c r="F138" s="193" t="s">
        <v>274</v>
      </c>
      <c r="G138" s="194" t="s">
        <v>210</v>
      </c>
      <c r="H138" s="195">
        <v>895</v>
      </c>
      <c r="I138" s="196"/>
      <c r="J138" s="197">
        <f>ROUND(I138*H138,2)</f>
        <v>0</v>
      </c>
      <c r="K138" s="193" t="s">
        <v>130</v>
      </c>
      <c r="L138" s="60"/>
      <c r="M138" s="198" t="s">
        <v>21</v>
      </c>
      <c r="N138" s="199" t="s">
        <v>46</v>
      </c>
      <c r="O138" s="41"/>
      <c r="P138" s="200">
        <f>O138*H138</f>
        <v>0</v>
      </c>
      <c r="Q138" s="200">
        <v>0</v>
      </c>
      <c r="R138" s="200">
        <f>Q138*H138</f>
        <v>0</v>
      </c>
      <c r="S138" s="200">
        <v>0</v>
      </c>
      <c r="T138" s="201">
        <f>S138*H138</f>
        <v>0</v>
      </c>
      <c r="AR138" s="23" t="s">
        <v>124</v>
      </c>
      <c r="AT138" s="23" t="s">
        <v>126</v>
      </c>
      <c r="AU138" s="23" t="s">
        <v>84</v>
      </c>
      <c r="AY138" s="23" t="s">
        <v>125</v>
      </c>
      <c r="BE138" s="202">
        <f>IF(N138="základní",J138,0)</f>
        <v>0</v>
      </c>
      <c r="BF138" s="202">
        <f>IF(N138="snížená",J138,0)</f>
        <v>0</v>
      </c>
      <c r="BG138" s="202">
        <f>IF(N138="zákl. přenesená",J138,0)</f>
        <v>0</v>
      </c>
      <c r="BH138" s="202">
        <f>IF(N138="sníž. přenesená",J138,0)</f>
        <v>0</v>
      </c>
      <c r="BI138" s="202">
        <f>IF(N138="nulová",J138,0)</f>
        <v>0</v>
      </c>
      <c r="BJ138" s="23" t="s">
        <v>82</v>
      </c>
      <c r="BK138" s="202">
        <f>ROUND(I138*H138,2)</f>
        <v>0</v>
      </c>
      <c r="BL138" s="23" t="s">
        <v>124</v>
      </c>
      <c r="BM138" s="23" t="s">
        <v>275</v>
      </c>
    </row>
    <row r="139" spans="2:51" s="12" customFormat="1" ht="13.5">
      <c r="B139" s="220"/>
      <c r="C139" s="221"/>
      <c r="D139" s="203" t="s">
        <v>212</v>
      </c>
      <c r="E139" s="222" t="s">
        <v>21</v>
      </c>
      <c r="F139" s="223" t="s">
        <v>276</v>
      </c>
      <c r="G139" s="221"/>
      <c r="H139" s="224">
        <v>697</v>
      </c>
      <c r="I139" s="225"/>
      <c r="J139" s="221"/>
      <c r="K139" s="221"/>
      <c r="L139" s="226"/>
      <c r="M139" s="227"/>
      <c r="N139" s="228"/>
      <c r="O139" s="228"/>
      <c r="P139" s="228"/>
      <c r="Q139" s="228"/>
      <c r="R139" s="228"/>
      <c r="S139" s="228"/>
      <c r="T139" s="229"/>
      <c r="AT139" s="230" t="s">
        <v>212</v>
      </c>
      <c r="AU139" s="230" t="s">
        <v>84</v>
      </c>
      <c r="AV139" s="12" t="s">
        <v>84</v>
      </c>
      <c r="AW139" s="12" t="s">
        <v>37</v>
      </c>
      <c r="AX139" s="12" t="s">
        <v>75</v>
      </c>
      <c r="AY139" s="230" t="s">
        <v>125</v>
      </c>
    </row>
    <row r="140" spans="2:51" s="12" customFormat="1" ht="13.5">
      <c r="B140" s="220"/>
      <c r="C140" s="221"/>
      <c r="D140" s="203" t="s">
        <v>212</v>
      </c>
      <c r="E140" s="222" t="s">
        <v>21</v>
      </c>
      <c r="F140" s="223" t="s">
        <v>277</v>
      </c>
      <c r="G140" s="221"/>
      <c r="H140" s="224">
        <v>113</v>
      </c>
      <c r="I140" s="225"/>
      <c r="J140" s="221"/>
      <c r="K140" s="221"/>
      <c r="L140" s="226"/>
      <c r="M140" s="227"/>
      <c r="N140" s="228"/>
      <c r="O140" s="228"/>
      <c r="P140" s="228"/>
      <c r="Q140" s="228"/>
      <c r="R140" s="228"/>
      <c r="S140" s="228"/>
      <c r="T140" s="229"/>
      <c r="AT140" s="230" t="s">
        <v>212</v>
      </c>
      <c r="AU140" s="230" t="s">
        <v>84</v>
      </c>
      <c r="AV140" s="12" t="s">
        <v>84</v>
      </c>
      <c r="AW140" s="12" t="s">
        <v>37</v>
      </c>
      <c r="AX140" s="12" t="s">
        <v>75</v>
      </c>
      <c r="AY140" s="230" t="s">
        <v>125</v>
      </c>
    </row>
    <row r="141" spans="2:51" s="12" customFormat="1" ht="13.5">
      <c r="B141" s="220"/>
      <c r="C141" s="221"/>
      <c r="D141" s="203" t="s">
        <v>212</v>
      </c>
      <c r="E141" s="222" t="s">
        <v>21</v>
      </c>
      <c r="F141" s="223" t="s">
        <v>278</v>
      </c>
      <c r="G141" s="221"/>
      <c r="H141" s="224">
        <v>85</v>
      </c>
      <c r="I141" s="225"/>
      <c r="J141" s="221"/>
      <c r="K141" s="221"/>
      <c r="L141" s="226"/>
      <c r="M141" s="227"/>
      <c r="N141" s="228"/>
      <c r="O141" s="228"/>
      <c r="P141" s="228"/>
      <c r="Q141" s="228"/>
      <c r="R141" s="228"/>
      <c r="S141" s="228"/>
      <c r="T141" s="229"/>
      <c r="AT141" s="230" t="s">
        <v>212</v>
      </c>
      <c r="AU141" s="230" t="s">
        <v>84</v>
      </c>
      <c r="AV141" s="12" t="s">
        <v>84</v>
      </c>
      <c r="AW141" s="12" t="s">
        <v>37</v>
      </c>
      <c r="AX141" s="12" t="s">
        <v>75</v>
      </c>
      <c r="AY141" s="230" t="s">
        <v>125</v>
      </c>
    </row>
    <row r="142" spans="2:51" s="13" customFormat="1" ht="13.5">
      <c r="B142" s="231"/>
      <c r="C142" s="232"/>
      <c r="D142" s="203" t="s">
        <v>212</v>
      </c>
      <c r="E142" s="233" t="s">
        <v>21</v>
      </c>
      <c r="F142" s="234" t="s">
        <v>214</v>
      </c>
      <c r="G142" s="232"/>
      <c r="H142" s="235">
        <v>895</v>
      </c>
      <c r="I142" s="236"/>
      <c r="J142" s="232"/>
      <c r="K142" s="232"/>
      <c r="L142" s="237"/>
      <c r="M142" s="238"/>
      <c r="N142" s="239"/>
      <c r="O142" s="239"/>
      <c r="P142" s="239"/>
      <c r="Q142" s="239"/>
      <c r="R142" s="239"/>
      <c r="S142" s="239"/>
      <c r="T142" s="240"/>
      <c r="AT142" s="241" t="s">
        <v>212</v>
      </c>
      <c r="AU142" s="241" t="s">
        <v>84</v>
      </c>
      <c r="AV142" s="13" t="s">
        <v>124</v>
      </c>
      <c r="AW142" s="13" t="s">
        <v>37</v>
      </c>
      <c r="AX142" s="13" t="s">
        <v>82</v>
      </c>
      <c r="AY142" s="241" t="s">
        <v>125</v>
      </c>
    </row>
    <row r="143" spans="2:63" s="10" customFormat="1" ht="29.85" customHeight="1">
      <c r="B143" s="177"/>
      <c r="C143" s="178"/>
      <c r="D143" s="179" t="s">
        <v>74</v>
      </c>
      <c r="E143" s="218" t="s">
        <v>146</v>
      </c>
      <c r="F143" s="218" t="s">
        <v>279</v>
      </c>
      <c r="G143" s="178"/>
      <c r="H143" s="178"/>
      <c r="I143" s="181"/>
      <c r="J143" s="219">
        <f>BK143</f>
        <v>0</v>
      </c>
      <c r="K143" s="178"/>
      <c r="L143" s="183"/>
      <c r="M143" s="184"/>
      <c r="N143" s="185"/>
      <c r="O143" s="185"/>
      <c r="P143" s="186">
        <f>SUM(P144:P179)</f>
        <v>0</v>
      </c>
      <c r="Q143" s="185"/>
      <c r="R143" s="186">
        <f>SUM(R144:R179)</f>
        <v>227.74387000000002</v>
      </c>
      <c r="S143" s="185"/>
      <c r="T143" s="187">
        <f>SUM(T144:T179)</f>
        <v>0</v>
      </c>
      <c r="AR143" s="188" t="s">
        <v>82</v>
      </c>
      <c r="AT143" s="189" t="s">
        <v>74</v>
      </c>
      <c r="AU143" s="189" t="s">
        <v>82</v>
      </c>
      <c r="AY143" s="188" t="s">
        <v>125</v>
      </c>
      <c r="BK143" s="190">
        <f>SUM(BK144:BK179)</f>
        <v>0</v>
      </c>
    </row>
    <row r="144" spans="2:65" s="1" customFormat="1" ht="16.5" customHeight="1">
      <c r="B144" s="40"/>
      <c r="C144" s="191" t="s">
        <v>10</v>
      </c>
      <c r="D144" s="191" t="s">
        <v>126</v>
      </c>
      <c r="E144" s="192" t="s">
        <v>280</v>
      </c>
      <c r="F144" s="193" t="s">
        <v>281</v>
      </c>
      <c r="G144" s="194" t="s">
        <v>210</v>
      </c>
      <c r="H144" s="195">
        <v>85</v>
      </c>
      <c r="I144" s="196"/>
      <c r="J144" s="197">
        <f>ROUND(I144*H144,2)</f>
        <v>0</v>
      </c>
      <c r="K144" s="193" t="s">
        <v>130</v>
      </c>
      <c r="L144" s="60"/>
      <c r="M144" s="198" t="s">
        <v>21</v>
      </c>
      <c r="N144" s="199" t="s">
        <v>46</v>
      </c>
      <c r="O144" s="41"/>
      <c r="P144" s="200">
        <f>O144*H144</f>
        <v>0</v>
      </c>
      <c r="Q144" s="200">
        <v>0</v>
      </c>
      <c r="R144" s="200">
        <f>Q144*H144</f>
        <v>0</v>
      </c>
      <c r="S144" s="200">
        <v>0</v>
      </c>
      <c r="T144" s="201">
        <f>S144*H144</f>
        <v>0</v>
      </c>
      <c r="AR144" s="23" t="s">
        <v>124</v>
      </c>
      <c r="AT144" s="23" t="s">
        <v>126</v>
      </c>
      <c r="AU144" s="23" t="s">
        <v>84</v>
      </c>
      <c r="AY144" s="23" t="s">
        <v>125</v>
      </c>
      <c r="BE144" s="202">
        <f>IF(N144="základní",J144,0)</f>
        <v>0</v>
      </c>
      <c r="BF144" s="202">
        <f>IF(N144="snížená",J144,0)</f>
        <v>0</v>
      </c>
      <c r="BG144" s="202">
        <f>IF(N144="zákl. přenesená",J144,0)</f>
        <v>0</v>
      </c>
      <c r="BH144" s="202">
        <f>IF(N144="sníž. přenesená",J144,0)</f>
        <v>0</v>
      </c>
      <c r="BI144" s="202">
        <f>IF(N144="nulová",J144,0)</f>
        <v>0</v>
      </c>
      <c r="BJ144" s="23" t="s">
        <v>82</v>
      </c>
      <c r="BK144" s="202">
        <f>ROUND(I144*H144,2)</f>
        <v>0</v>
      </c>
      <c r="BL144" s="23" t="s">
        <v>124</v>
      </c>
      <c r="BM144" s="23" t="s">
        <v>282</v>
      </c>
    </row>
    <row r="145" spans="2:51" s="12" customFormat="1" ht="13.5">
      <c r="B145" s="220"/>
      <c r="C145" s="221"/>
      <c r="D145" s="203" t="s">
        <v>212</v>
      </c>
      <c r="E145" s="222" t="s">
        <v>21</v>
      </c>
      <c r="F145" s="223" t="s">
        <v>283</v>
      </c>
      <c r="G145" s="221"/>
      <c r="H145" s="224">
        <v>85</v>
      </c>
      <c r="I145" s="225"/>
      <c r="J145" s="221"/>
      <c r="K145" s="221"/>
      <c r="L145" s="226"/>
      <c r="M145" s="227"/>
      <c r="N145" s="228"/>
      <c r="O145" s="228"/>
      <c r="P145" s="228"/>
      <c r="Q145" s="228"/>
      <c r="R145" s="228"/>
      <c r="S145" s="228"/>
      <c r="T145" s="229"/>
      <c r="AT145" s="230" t="s">
        <v>212</v>
      </c>
      <c r="AU145" s="230" t="s">
        <v>84</v>
      </c>
      <c r="AV145" s="12" t="s">
        <v>84</v>
      </c>
      <c r="AW145" s="12" t="s">
        <v>37</v>
      </c>
      <c r="AX145" s="12" t="s">
        <v>75</v>
      </c>
      <c r="AY145" s="230" t="s">
        <v>125</v>
      </c>
    </row>
    <row r="146" spans="2:51" s="13" customFormat="1" ht="13.5">
      <c r="B146" s="231"/>
      <c r="C146" s="232"/>
      <c r="D146" s="203" t="s">
        <v>212</v>
      </c>
      <c r="E146" s="233" t="s">
        <v>21</v>
      </c>
      <c r="F146" s="234" t="s">
        <v>214</v>
      </c>
      <c r="G146" s="232"/>
      <c r="H146" s="235">
        <v>85</v>
      </c>
      <c r="I146" s="236"/>
      <c r="J146" s="232"/>
      <c r="K146" s="232"/>
      <c r="L146" s="237"/>
      <c r="M146" s="238"/>
      <c r="N146" s="239"/>
      <c r="O146" s="239"/>
      <c r="P146" s="239"/>
      <c r="Q146" s="239"/>
      <c r="R146" s="239"/>
      <c r="S146" s="239"/>
      <c r="T146" s="240"/>
      <c r="AT146" s="241" t="s">
        <v>212</v>
      </c>
      <c r="AU146" s="241" t="s">
        <v>84</v>
      </c>
      <c r="AV146" s="13" t="s">
        <v>124</v>
      </c>
      <c r="AW146" s="13" t="s">
        <v>37</v>
      </c>
      <c r="AX146" s="13" t="s">
        <v>82</v>
      </c>
      <c r="AY146" s="241" t="s">
        <v>125</v>
      </c>
    </row>
    <row r="147" spans="2:65" s="1" customFormat="1" ht="16.5" customHeight="1">
      <c r="B147" s="40"/>
      <c r="C147" s="191" t="s">
        <v>284</v>
      </c>
      <c r="D147" s="191" t="s">
        <v>126</v>
      </c>
      <c r="E147" s="192" t="s">
        <v>285</v>
      </c>
      <c r="F147" s="193" t="s">
        <v>286</v>
      </c>
      <c r="G147" s="194" t="s">
        <v>210</v>
      </c>
      <c r="H147" s="195">
        <v>895</v>
      </c>
      <c r="I147" s="196"/>
      <c r="J147" s="197">
        <f>ROUND(I147*H147,2)</f>
        <v>0</v>
      </c>
      <c r="K147" s="193" t="s">
        <v>130</v>
      </c>
      <c r="L147" s="60"/>
      <c r="M147" s="198" t="s">
        <v>21</v>
      </c>
      <c r="N147" s="199" t="s">
        <v>46</v>
      </c>
      <c r="O147" s="41"/>
      <c r="P147" s="200">
        <f>O147*H147</f>
        <v>0</v>
      </c>
      <c r="Q147" s="200">
        <v>0</v>
      </c>
      <c r="R147" s="200">
        <f>Q147*H147</f>
        <v>0</v>
      </c>
      <c r="S147" s="200">
        <v>0</v>
      </c>
      <c r="T147" s="201">
        <f>S147*H147</f>
        <v>0</v>
      </c>
      <c r="AR147" s="23" t="s">
        <v>124</v>
      </c>
      <c r="AT147" s="23" t="s">
        <v>126</v>
      </c>
      <c r="AU147" s="23" t="s">
        <v>84</v>
      </c>
      <c r="AY147" s="23" t="s">
        <v>125</v>
      </c>
      <c r="BE147" s="202">
        <f>IF(N147="základní",J147,0)</f>
        <v>0</v>
      </c>
      <c r="BF147" s="202">
        <f>IF(N147="snížená",J147,0)</f>
        <v>0</v>
      </c>
      <c r="BG147" s="202">
        <f>IF(N147="zákl. přenesená",J147,0)</f>
        <v>0</v>
      </c>
      <c r="BH147" s="202">
        <f>IF(N147="sníž. přenesená",J147,0)</f>
        <v>0</v>
      </c>
      <c r="BI147" s="202">
        <f>IF(N147="nulová",J147,0)</f>
        <v>0</v>
      </c>
      <c r="BJ147" s="23" t="s">
        <v>82</v>
      </c>
      <c r="BK147" s="202">
        <f>ROUND(I147*H147,2)</f>
        <v>0</v>
      </c>
      <c r="BL147" s="23" t="s">
        <v>124</v>
      </c>
      <c r="BM147" s="23" t="s">
        <v>287</v>
      </c>
    </row>
    <row r="148" spans="2:51" s="12" customFormat="1" ht="13.5">
      <c r="B148" s="220"/>
      <c r="C148" s="221"/>
      <c r="D148" s="203" t="s">
        <v>212</v>
      </c>
      <c r="E148" s="222" t="s">
        <v>21</v>
      </c>
      <c r="F148" s="223" t="s">
        <v>288</v>
      </c>
      <c r="G148" s="221"/>
      <c r="H148" s="224">
        <v>697</v>
      </c>
      <c r="I148" s="225"/>
      <c r="J148" s="221"/>
      <c r="K148" s="221"/>
      <c r="L148" s="226"/>
      <c r="M148" s="227"/>
      <c r="N148" s="228"/>
      <c r="O148" s="228"/>
      <c r="P148" s="228"/>
      <c r="Q148" s="228"/>
      <c r="R148" s="228"/>
      <c r="S148" s="228"/>
      <c r="T148" s="229"/>
      <c r="AT148" s="230" t="s">
        <v>212</v>
      </c>
      <c r="AU148" s="230" t="s">
        <v>84</v>
      </c>
      <c r="AV148" s="12" t="s">
        <v>84</v>
      </c>
      <c r="AW148" s="12" t="s">
        <v>37</v>
      </c>
      <c r="AX148" s="12" t="s">
        <v>75</v>
      </c>
      <c r="AY148" s="230" t="s">
        <v>125</v>
      </c>
    </row>
    <row r="149" spans="2:51" s="12" customFormat="1" ht="13.5">
      <c r="B149" s="220"/>
      <c r="C149" s="221"/>
      <c r="D149" s="203" t="s">
        <v>212</v>
      </c>
      <c r="E149" s="222" t="s">
        <v>21</v>
      </c>
      <c r="F149" s="223" t="s">
        <v>289</v>
      </c>
      <c r="G149" s="221"/>
      <c r="H149" s="224">
        <v>113</v>
      </c>
      <c r="I149" s="225"/>
      <c r="J149" s="221"/>
      <c r="K149" s="221"/>
      <c r="L149" s="226"/>
      <c r="M149" s="227"/>
      <c r="N149" s="228"/>
      <c r="O149" s="228"/>
      <c r="P149" s="228"/>
      <c r="Q149" s="228"/>
      <c r="R149" s="228"/>
      <c r="S149" s="228"/>
      <c r="T149" s="229"/>
      <c r="AT149" s="230" t="s">
        <v>212</v>
      </c>
      <c r="AU149" s="230" t="s">
        <v>84</v>
      </c>
      <c r="AV149" s="12" t="s">
        <v>84</v>
      </c>
      <c r="AW149" s="12" t="s">
        <v>37</v>
      </c>
      <c r="AX149" s="12" t="s">
        <v>75</v>
      </c>
      <c r="AY149" s="230" t="s">
        <v>125</v>
      </c>
    </row>
    <row r="150" spans="2:51" s="12" customFormat="1" ht="13.5">
      <c r="B150" s="220"/>
      <c r="C150" s="221"/>
      <c r="D150" s="203" t="s">
        <v>212</v>
      </c>
      <c r="E150" s="222" t="s">
        <v>21</v>
      </c>
      <c r="F150" s="223" t="s">
        <v>290</v>
      </c>
      <c r="G150" s="221"/>
      <c r="H150" s="224">
        <v>85</v>
      </c>
      <c r="I150" s="225"/>
      <c r="J150" s="221"/>
      <c r="K150" s="221"/>
      <c r="L150" s="226"/>
      <c r="M150" s="227"/>
      <c r="N150" s="228"/>
      <c r="O150" s="228"/>
      <c r="P150" s="228"/>
      <c r="Q150" s="228"/>
      <c r="R150" s="228"/>
      <c r="S150" s="228"/>
      <c r="T150" s="229"/>
      <c r="AT150" s="230" t="s">
        <v>212</v>
      </c>
      <c r="AU150" s="230" t="s">
        <v>84</v>
      </c>
      <c r="AV150" s="12" t="s">
        <v>84</v>
      </c>
      <c r="AW150" s="12" t="s">
        <v>37</v>
      </c>
      <c r="AX150" s="12" t="s">
        <v>75</v>
      </c>
      <c r="AY150" s="230" t="s">
        <v>125</v>
      </c>
    </row>
    <row r="151" spans="2:51" s="13" customFormat="1" ht="13.5">
      <c r="B151" s="231"/>
      <c r="C151" s="232"/>
      <c r="D151" s="203" t="s">
        <v>212</v>
      </c>
      <c r="E151" s="233" t="s">
        <v>21</v>
      </c>
      <c r="F151" s="234" t="s">
        <v>214</v>
      </c>
      <c r="G151" s="232"/>
      <c r="H151" s="235">
        <v>895</v>
      </c>
      <c r="I151" s="236"/>
      <c r="J151" s="232"/>
      <c r="K151" s="232"/>
      <c r="L151" s="237"/>
      <c r="M151" s="238"/>
      <c r="N151" s="239"/>
      <c r="O151" s="239"/>
      <c r="P151" s="239"/>
      <c r="Q151" s="239"/>
      <c r="R151" s="239"/>
      <c r="S151" s="239"/>
      <c r="T151" s="240"/>
      <c r="AT151" s="241" t="s">
        <v>212</v>
      </c>
      <c r="AU151" s="241" t="s">
        <v>84</v>
      </c>
      <c r="AV151" s="13" t="s">
        <v>124</v>
      </c>
      <c r="AW151" s="13" t="s">
        <v>37</v>
      </c>
      <c r="AX151" s="13" t="s">
        <v>82</v>
      </c>
      <c r="AY151" s="241" t="s">
        <v>125</v>
      </c>
    </row>
    <row r="152" spans="2:65" s="1" customFormat="1" ht="16.5" customHeight="1">
      <c r="B152" s="40"/>
      <c r="C152" s="191" t="s">
        <v>291</v>
      </c>
      <c r="D152" s="191" t="s">
        <v>126</v>
      </c>
      <c r="E152" s="192" t="s">
        <v>292</v>
      </c>
      <c r="F152" s="193" t="s">
        <v>293</v>
      </c>
      <c r="G152" s="194" t="s">
        <v>210</v>
      </c>
      <c r="H152" s="195">
        <v>2009</v>
      </c>
      <c r="I152" s="196"/>
      <c r="J152" s="197">
        <f>ROUND(I152*H152,2)</f>
        <v>0</v>
      </c>
      <c r="K152" s="193" t="s">
        <v>130</v>
      </c>
      <c r="L152" s="60"/>
      <c r="M152" s="198" t="s">
        <v>21</v>
      </c>
      <c r="N152" s="199" t="s">
        <v>46</v>
      </c>
      <c r="O152" s="41"/>
      <c r="P152" s="200">
        <f>O152*H152</f>
        <v>0</v>
      </c>
      <c r="Q152" s="200">
        <v>0</v>
      </c>
      <c r="R152" s="200">
        <f>Q152*H152</f>
        <v>0</v>
      </c>
      <c r="S152" s="200">
        <v>0</v>
      </c>
      <c r="T152" s="201">
        <f>S152*H152</f>
        <v>0</v>
      </c>
      <c r="AR152" s="23" t="s">
        <v>124</v>
      </c>
      <c r="AT152" s="23" t="s">
        <v>126</v>
      </c>
      <c r="AU152" s="23" t="s">
        <v>84</v>
      </c>
      <c r="AY152" s="23" t="s">
        <v>125</v>
      </c>
      <c r="BE152" s="202">
        <f>IF(N152="základní",J152,0)</f>
        <v>0</v>
      </c>
      <c r="BF152" s="202">
        <f>IF(N152="snížená",J152,0)</f>
        <v>0</v>
      </c>
      <c r="BG152" s="202">
        <f>IF(N152="zákl. přenesená",J152,0)</f>
        <v>0</v>
      </c>
      <c r="BH152" s="202">
        <f>IF(N152="sníž. přenesená",J152,0)</f>
        <v>0</v>
      </c>
      <c r="BI152" s="202">
        <f>IF(N152="nulová",J152,0)</f>
        <v>0</v>
      </c>
      <c r="BJ152" s="23" t="s">
        <v>82</v>
      </c>
      <c r="BK152" s="202">
        <f>ROUND(I152*H152,2)</f>
        <v>0</v>
      </c>
      <c r="BL152" s="23" t="s">
        <v>124</v>
      </c>
      <c r="BM152" s="23" t="s">
        <v>294</v>
      </c>
    </row>
    <row r="153" spans="2:51" s="12" customFormat="1" ht="13.5">
      <c r="B153" s="220"/>
      <c r="C153" s="221"/>
      <c r="D153" s="203" t="s">
        <v>212</v>
      </c>
      <c r="E153" s="222" t="s">
        <v>21</v>
      </c>
      <c r="F153" s="223" t="s">
        <v>295</v>
      </c>
      <c r="G153" s="221"/>
      <c r="H153" s="224">
        <v>1385</v>
      </c>
      <c r="I153" s="225"/>
      <c r="J153" s="221"/>
      <c r="K153" s="221"/>
      <c r="L153" s="226"/>
      <c r="M153" s="227"/>
      <c r="N153" s="228"/>
      <c r="O153" s="228"/>
      <c r="P153" s="228"/>
      <c r="Q153" s="228"/>
      <c r="R153" s="228"/>
      <c r="S153" s="228"/>
      <c r="T153" s="229"/>
      <c r="AT153" s="230" t="s">
        <v>212</v>
      </c>
      <c r="AU153" s="230" t="s">
        <v>84</v>
      </c>
      <c r="AV153" s="12" t="s">
        <v>84</v>
      </c>
      <c r="AW153" s="12" t="s">
        <v>37</v>
      </c>
      <c r="AX153" s="12" t="s">
        <v>75</v>
      </c>
      <c r="AY153" s="230" t="s">
        <v>125</v>
      </c>
    </row>
    <row r="154" spans="2:51" s="12" customFormat="1" ht="13.5">
      <c r="B154" s="220"/>
      <c r="C154" s="221"/>
      <c r="D154" s="203" t="s">
        <v>212</v>
      </c>
      <c r="E154" s="222" t="s">
        <v>21</v>
      </c>
      <c r="F154" s="223" t="s">
        <v>296</v>
      </c>
      <c r="G154" s="221"/>
      <c r="H154" s="224">
        <v>208</v>
      </c>
      <c r="I154" s="225"/>
      <c r="J154" s="221"/>
      <c r="K154" s="221"/>
      <c r="L154" s="226"/>
      <c r="M154" s="227"/>
      <c r="N154" s="228"/>
      <c r="O154" s="228"/>
      <c r="P154" s="228"/>
      <c r="Q154" s="228"/>
      <c r="R154" s="228"/>
      <c r="S154" s="228"/>
      <c r="T154" s="229"/>
      <c r="AT154" s="230" t="s">
        <v>212</v>
      </c>
      <c r="AU154" s="230" t="s">
        <v>84</v>
      </c>
      <c r="AV154" s="12" t="s">
        <v>84</v>
      </c>
      <c r="AW154" s="12" t="s">
        <v>37</v>
      </c>
      <c r="AX154" s="12" t="s">
        <v>75</v>
      </c>
      <c r="AY154" s="230" t="s">
        <v>125</v>
      </c>
    </row>
    <row r="155" spans="2:51" s="12" customFormat="1" ht="13.5">
      <c r="B155" s="220"/>
      <c r="C155" s="221"/>
      <c r="D155" s="203" t="s">
        <v>212</v>
      </c>
      <c r="E155" s="222" t="s">
        <v>21</v>
      </c>
      <c r="F155" s="223" t="s">
        <v>297</v>
      </c>
      <c r="G155" s="221"/>
      <c r="H155" s="224">
        <v>416</v>
      </c>
      <c r="I155" s="225"/>
      <c r="J155" s="221"/>
      <c r="K155" s="221"/>
      <c r="L155" s="226"/>
      <c r="M155" s="227"/>
      <c r="N155" s="228"/>
      <c r="O155" s="228"/>
      <c r="P155" s="228"/>
      <c r="Q155" s="228"/>
      <c r="R155" s="228"/>
      <c r="S155" s="228"/>
      <c r="T155" s="229"/>
      <c r="AT155" s="230" t="s">
        <v>212</v>
      </c>
      <c r="AU155" s="230" t="s">
        <v>84</v>
      </c>
      <c r="AV155" s="12" t="s">
        <v>84</v>
      </c>
      <c r="AW155" s="12" t="s">
        <v>37</v>
      </c>
      <c r="AX155" s="12" t="s">
        <v>75</v>
      </c>
      <c r="AY155" s="230" t="s">
        <v>125</v>
      </c>
    </row>
    <row r="156" spans="2:51" s="13" customFormat="1" ht="13.5">
      <c r="B156" s="231"/>
      <c r="C156" s="232"/>
      <c r="D156" s="203" t="s">
        <v>212</v>
      </c>
      <c r="E156" s="233" t="s">
        <v>21</v>
      </c>
      <c r="F156" s="234" t="s">
        <v>214</v>
      </c>
      <c r="G156" s="232"/>
      <c r="H156" s="235">
        <v>2009</v>
      </c>
      <c r="I156" s="236"/>
      <c r="J156" s="232"/>
      <c r="K156" s="232"/>
      <c r="L156" s="237"/>
      <c r="M156" s="238"/>
      <c r="N156" s="239"/>
      <c r="O156" s="239"/>
      <c r="P156" s="239"/>
      <c r="Q156" s="239"/>
      <c r="R156" s="239"/>
      <c r="S156" s="239"/>
      <c r="T156" s="240"/>
      <c r="AT156" s="241" t="s">
        <v>212</v>
      </c>
      <c r="AU156" s="241" t="s">
        <v>84</v>
      </c>
      <c r="AV156" s="13" t="s">
        <v>124</v>
      </c>
      <c r="AW156" s="13" t="s">
        <v>37</v>
      </c>
      <c r="AX156" s="13" t="s">
        <v>82</v>
      </c>
      <c r="AY156" s="241" t="s">
        <v>125</v>
      </c>
    </row>
    <row r="157" spans="2:65" s="1" customFormat="1" ht="25.5" customHeight="1">
      <c r="B157" s="40"/>
      <c r="C157" s="191" t="s">
        <v>298</v>
      </c>
      <c r="D157" s="191" t="s">
        <v>126</v>
      </c>
      <c r="E157" s="192" t="s">
        <v>299</v>
      </c>
      <c r="F157" s="193" t="s">
        <v>300</v>
      </c>
      <c r="G157" s="194" t="s">
        <v>210</v>
      </c>
      <c r="H157" s="195">
        <v>1385</v>
      </c>
      <c r="I157" s="196"/>
      <c r="J157" s="197">
        <f>ROUND(I157*H157,2)</f>
        <v>0</v>
      </c>
      <c r="K157" s="193" t="s">
        <v>130</v>
      </c>
      <c r="L157" s="60"/>
      <c r="M157" s="198" t="s">
        <v>21</v>
      </c>
      <c r="N157" s="199" t="s">
        <v>46</v>
      </c>
      <c r="O157" s="41"/>
      <c r="P157" s="200">
        <f>O157*H157</f>
        <v>0</v>
      </c>
      <c r="Q157" s="200">
        <v>0</v>
      </c>
      <c r="R157" s="200">
        <f>Q157*H157</f>
        <v>0</v>
      </c>
      <c r="S157" s="200">
        <v>0</v>
      </c>
      <c r="T157" s="201">
        <f>S157*H157</f>
        <v>0</v>
      </c>
      <c r="AR157" s="23" t="s">
        <v>124</v>
      </c>
      <c r="AT157" s="23" t="s">
        <v>126</v>
      </c>
      <c r="AU157" s="23" t="s">
        <v>84</v>
      </c>
      <c r="AY157" s="23" t="s">
        <v>125</v>
      </c>
      <c r="BE157" s="202">
        <f>IF(N157="základní",J157,0)</f>
        <v>0</v>
      </c>
      <c r="BF157" s="202">
        <f>IF(N157="snížená",J157,0)</f>
        <v>0</v>
      </c>
      <c r="BG157" s="202">
        <f>IF(N157="zákl. přenesená",J157,0)</f>
        <v>0</v>
      </c>
      <c r="BH157" s="202">
        <f>IF(N157="sníž. přenesená",J157,0)</f>
        <v>0</v>
      </c>
      <c r="BI157" s="202">
        <f>IF(N157="nulová",J157,0)</f>
        <v>0</v>
      </c>
      <c r="BJ157" s="23" t="s">
        <v>82</v>
      </c>
      <c r="BK157" s="202">
        <f>ROUND(I157*H157,2)</f>
        <v>0</v>
      </c>
      <c r="BL157" s="23" t="s">
        <v>124</v>
      </c>
      <c r="BM157" s="23" t="s">
        <v>301</v>
      </c>
    </row>
    <row r="158" spans="2:51" s="14" customFormat="1" ht="13.5">
      <c r="B158" s="242"/>
      <c r="C158" s="243"/>
      <c r="D158" s="203" t="s">
        <v>212</v>
      </c>
      <c r="E158" s="244" t="s">
        <v>21</v>
      </c>
      <c r="F158" s="245" t="s">
        <v>302</v>
      </c>
      <c r="G158" s="243"/>
      <c r="H158" s="244" t="s">
        <v>21</v>
      </c>
      <c r="I158" s="246"/>
      <c r="J158" s="243"/>
      <c r="K158" s="243"/>
      <c r="L158" s="247"/>
      <c r="M158" s="248"/>
      <c r="N158" s="249"/>
      <c r="O158" s="249"/>
      <c r="P158" s="249"/>
      <c r="Q158" s="249"/>
      <c r="R158" s="249"/>
      <c r="S158" s="249"/>
      <c r="T158" s="250"/>
      <c r="AT158" s="251" t="s">
        <v>212</v>
      </c>
      <c r="AU158" s="251" t="s">
        <v>84</v>
      </c>
      <c r="AV158" s="14" t="s">
        <v>82</v>
      </c>
      <c r="AW158" s="14" t="s">
        <v>37</v>
      </c>
      <c r="AX158" s="14" t="s">
        <v>75</v>
      </c>
      <c r="AY158" s="251" t="s">
        <v>125</v>
      </c>
    </row>
    <row r="159" spans="2:51" s="12" customFormat="1" ht="13.5">
      <c r="B159" s="220"/>
      <c r="C159" s="221"/>
      <c r="D159" s="203" t="s">
        <v>212</v>
      </c>
      <c r="E159" s="222" t="s">
        <v>21</v>
      </c>
      <c r="F159" s="223" t="s">
        <v>303</v>
      </c>
      <c r="G159" s="221"/>
      <c r="H159" s="224">
        <v>1385</v>
      </c>
      <c r="I159" s="225"/>
      <c r="J159" s="221"/>
      <c r="K159" s="221"/>
      <c r="L159" s="226"/>
      <c r="M159" s="227"/>
      <c r="N159" s="228"/>
      <c r="O159" s="228"/>
      <c r="P159" s="228"/>
      <c r="Q159" s="228"/>
      <c r="R159" s="228"/>
      <c r="S159" s="228"/>
      <c r="T159" s="229"/>
      <c r="AT159" s="230" t="s">
        <v>212</v>
      </c>
      <c r="AU159" s="230" t="s">
        <v>84</v>
      </c>
      <c r="AV159" s="12" t="s">
        <v>84</v>
      </c>
      <c r="AW159" s="12" t="s">
        <v>37</v>
      </c>
      <c r="AX159" s="12" t="s">
        <v>82</v>
      </c>
      <c r="AY159" s="230" t="s">
        <v>125</v>
      </c>
    </row>
    <row r="160" spans="2:65" s="1" customFormat="1" ht="25.5" customHeight="1">
      <c r="B160" s="40"/>
      <c r="C160" s="191" t="s">
        <v>304</v>
      </c>
      <c r="D160" s="191" t="s">
        <v>126</v>
      </c>
      <c r="E160" s="192" t="s">
        <v>305</v>
      </c>
      <c r="F160" s="193" t="s">
        <v>306</v>
      </c>
      <c r="G160" s="194" t="s">
        <v>210</v>
      </c>
      <c r="H160" s="195">
        <v>624</v>
      </c>
      <c r="I160" s="196"/>
      <c r="J160" s="197">
        <f>ROUND(I160*H160,2)</f>
        <v>0</v>
      </c>
      <c r="K160" s="193" t="s">
        <v>130</v>
      </c>
      <c r="L160" s="60"/>
      <c r="M160" s="198" t="s">
        <v>21</v>
      </c>
      <c r="N160" s="199" t="s">
        <v>46</v>
      </c>
      <c r="O160" s="41"/>
      <c r="P160" s="200">
        <f>O160*H160</f>
        <v>0</v>
      </c>
      <c r="Q160" s="200">
        <v>0</v>
      </c>
      <c r="R160" s="200">
        <f>Q160*H160</f>
        <v>0</v>
      </c>
      <c r="S160" s="200">
        <v>0</v>
      </c>
      <c r="T160" s="201">
        <f>S160*H160</f>
        <v>0</v>
      </c>
      <c r="AR160" s="23" t="s">
        <v>124</v>
      </c>
      <c r="AT160" s="23" t="s">
        <v>126</v>
      </c>
      <c r="AU160" s="23" t="s">
        <v>84</v>
      </c>
      <c r="AY160" s="23" t="s">
        <v>125</v>
      </c>
      <c r="BE160" s="202">
        <f>IF(N160="základní",J160,0)</f>
        <v>0</v>
      </c>
      <c r="BF160" s="202">
        <f>IF(N160="snížená",J160,0)</f>
        <v>0</v>
      </c>
      <c r="BG160" s="202">
        <f>IF(N160="zákl. přenesená",J160,0)</f>
        <v>0</v>
      </c>
      <c r="BH160" s="202">
        <f>IF(N160="sníž. přenesená",J160,0)</f>
        <v>0</v>
      </c>
      <c r="BI160" s="202">
        <f>IF(N160="nulová",J160,0)</f>
        <v>0</v>
      </c>
      <c r="BJ160" s="23" t="s">
        <v>82</v>
      </c>
      <c r="BK160" s="202">
        <f>ROUND(I160*H160,2)</f>
        <v>0</v>
      </c>
      <c r="BL160" s="23" t="s">
        <v>124</v>
      </c>
      <c r="BM160" s="23" t="s">
        <v>307</v>
      </c>
    </row>
    <row r="161" spans="2:51" s="14" customFormat="1" ht="13.5">
      <c r="B161" s="242"/>
      <c r="C161" s="243"/>
      <c r="D161" s="203" t="s">
        <v>212</v>
      </c>
      <c r="E161" s="244" t="s">
        <v>21</v>
      </c>
      <c r="F161" s="245" t="s">
        <v>308</v>
      </c>
      <c r="G161" s="243"/>
      <c r="H161" s="244" t="s">
        <v>21</v>
      </c>
      <c r="I161" s="246"/>
      <c r="J161" s="243"/>
      <c r="K161" s="243"/>
      <c r="L161" s="247"/>
      <c r="M161" s="248"/>
      <c r="N161" s="249"/>
      <c r="O161" s="249"/>
      <c r="P161" s="249"/>
      <c r="Q161" s="249"/>
      <c r="R161" s="249"/>
      <c r="S161" s="249"/>
      <c r="T161" s="250"/>
      <c r="AT161" s="251" t="s">
        <v>212</v>
      </c>
      <c r="AU161" s="251" t="s">
        <v>84</v>
      </c>
      <c r="AV161" s="14" t="s">
        <v>82</v>
      </c>
      <c r="AW161" s="14" t="s">
        <v>37</v>
      </c>
      <c r="AX161" s="14" t="s">
        <v>75</v>
      </c>
      <c r="AY161" s="251" t="s">
        <v>125</v>
      </c>
    </row>
    <row r="162" spans="2:51" s="12" customFormat="1" ht="13.5">
      <c r="B162" s="220"/>
      <c r="C162" s="221"/>
      <c r="D162" s="203" t="s">
        <v>212</v>
      </c>
      <c r="E162" s="222" t="s">
        <v>21</v>
      </c>
      <c r="F162" s="223" t="s">
        <v>309</v>
      </c>
      <c r="G162" s="221"/>
      <c r="H162" s="224">
        <v>208</v>
      </c>
      <c r="I162" s="225"/>
      <c r="J162" s="221"/>
      <c r="K162" s="221"/>
      <c r="L162" s="226"/>
      <c r="M162" s="227"/>
      <c r="N162" s="228"/>
      <c r="O162" s="228"/>
      <c r="P162" s="228"/>
      <c r="Q162" s="228"/>
      <c r="R162" s="228"/>
      <c r="S162" s="228"/>
      <c r="T162" s="229"/>
      <c r="AT162" s="230" t="s">
        <v>212</v>
      </c>
      <c r="AU162" s="230" t="s">
        <v>84</v>
      </c>
      <c r="AV162" s="12" t="s">
        <v>84</v>
      </c>
      <c r="AW162" s="12" t="s">
        <v>37</v>
      </c>
      <c r="AX162" s="12" t="s">
        <v>75</v>
      </c>
      <c r="AY162" s="230" t="s">
        <v>125</v>
      </c>
    </row>
    <row r="163" spans="2:51" s="12" customFormat="1" ht="13.5">
      <c r="B163" s="220"/>
      <c r="C163" s="221"/>
      <c r="D163" s="203" t="s">
        <v>212</v>
      </c>
      <c r="E163" s="222" t="s">
        <v>21</v>
      </c>
      <c r="F163" s="223" t="s">
        <v>310</v>
      </c>
      <c r="G163" s="221"/>
      <c r="H163" s="224">
        <v>416</v>
      </c>
      <c r="I163" s="225"/>
      <c r="J163" s="221"/>
      <c r="K163" s="221"/>
      <c r="L163" s="226"/>
      <c r="M163" s="227"/>
      <c r="N163" s="228"/>
      <c r="O163" s="228"/>
      <c r="P163" s="228"/>
      <c r="Q163" s="228"/>
      <c r="R163" s="228"/>
      <c r="S163" s="228"/>
      <c r="T163" s="229"/>
      <c r="AT163" s="230" t="s">
        <v>212</v>
      </c>
      <c r="AU163" s="230" t="s">
        <v>84</v>
      </c>
      <c r="AV163" s="12" t="s">
        <v>84</v>
      </c>
      <c r="AW163" s="12" t="s">
        <v>37</v>
      </c>
      <c r="AX163" s="12" t="s">
        <v>75</v>
      </c>
      <c r="AY163" s="230" t="s">
        <v>125</v>
      </c>
    </row>
    <row r="164" spans="2:51" s="13" customFormat="1" ht="13.5">
      <c r="B164" s="231"/>
      <c r="C164" s="232"/>
      <c r="D164" s="203" t="s">
        <v>212</v>
      </c>
      <c r="E164" s="233" t="s">
        <v>21</v>
      </c>
      <c r="F164" s="234" t="s">
        <v>214</v>
      </c>
      <c r="G164" s="232"/>
      <c r="H164" s="235">
        <v>624</v>
      </c>
      <c r="I164" s="236"/>
      <c r="J164" s="232"/>
      <c r="K164" s="232"/>
      <c r="L164" s="237"/>
      <c r="M164" s="238"/>
      <c r="N164" s="239"/>
      <c r="O164" s="239"/>
      <c r="P164" s="239"/>
      <c r="Q164" s="239"/>
      <c r="R164" s="239"/>
      <c r="S164" s="239"/>
      <c r="T164" s="240"/>
      <c r="AT164" s="241" t="s">
        <v>212</v>
      </c>
      <c r="AU164" s="241" t="s">
        <v>84</v>
      </c>
      <c r="AV164" s="13" t="s">
        <v>124</v>
      </c>
      <c r="AW164" s="13" t="s">
        <v>37</v>
      </c>
      <c r="AX164" s="13" t="s">
        <v>82</v>
      </c>
      <c r="AY164" s="241" t="s">
        <v>125</v>
      </c>
    </row>
    <row r="165" spans="2:65" s="1" customFormat="1" ht="25.5" customHeight="1">
      <c r="B165" s="40"/>
      <c r="C165" s="191" t="s">
        <v>311</v>
      </c>
      <c r="D165" s="191" t="s">
        <v>126</v>
      </c>
      <c r="E165" s="192" t="s">
        <v>312</v>
      </c>
      <c r="F165" s="193" t="s">
        <v>313</v>
      </c>
      <c r="G165" s="194" t="s">
        <v>210</v>
      </c>
      <c r="H165" s="195">
        <v>113</v>
      </c>
      <c r="I165" s="196"/>
      <c r="J165" s="197">
        <f>ROUND(I165*H165,2)</f>
        <v>0</v>
      </c>
      <c r="K165" s="193" t="s">
        <v>130</v>
      </c>
      <c r="L165" s="60"/>
      <c r="M165" s="198" t="s">
        <v>21</v>
      </c>
      <c r="N165" s="199" t="s">
        <v>46</v>
      </c>
      <c r="O165" s="41"/>
      <c r="P165" s="200">
        <f>O165*H165</f>
        <v>0</v>
      </c>
      <c r="Q165" s="200">
        <v>0.1837</v>
      </c>
      <c r="R165" s="200">
        <f>Q165*H165</f>
        <v>20.7581</v>
      </c>
      <c r="S165" s="200">
        <v>0</v>
      </c>
      <c r="T165" s="201">
        <f>S165*H165</f>
        <v>0</v>
      </c>
      <c r="AR165" s="23" t="s">
        <v>124</v>
      </c>
      <c r="AT165" s="23" t="s">
        <v>126</v>
      </c>
      <c r="AU165" s="23" t="s">
        <v>84</v>
      </c>
      <c r="AY165" s="23" t="s">
        <v>125</v>
      </c>
      <c r="BE165" s="202">
        <f>IF(N165="základní",J165,0)</f>
        <v>0</v>
      </c>
      <c r="BF165" s="202">
        <f>IF(N165="snížená",J165,0)</f>
        <v>0</v>
      </c>
      <c r="BG165" s="202">
        <f>IF(N165="zákl. přenesená",J165,0)</f>
        <v>0</v>
      </c>
      <c r="BH165" s="202">
        <f>IF(N165="sníž. přenesená",J165,0)</f>
        <v>0</v>
      </c>
      <c r="BI165" s="202">
        <f>IF(N165="nulová",J165,0)</f>
        <v>0</v>
      </c>
      <c r="BJ165" s="23" t="s">
        <v>82</v>
      </c>
      <c r="BK165" s="202">
        <f>ROUND(I165*H165,2)</f>
        <v>0</v>
      </c>
      <c r="BL165" s="23" t="s">
        <v>124</v>
      </c>
      <c r="BM165" s="23" t="s">
        <v>314</v>
      </c>
    </row>
    <row r="166" spans="2:51" s="12" customFormat="1" ht="27">
      <c r="B166" s="220"/>
      <c r="C166" s="221"/>
      <c r="D166" s="203" t="s">
        <v>212</v>
      </c>
      <c r="E166" s="222" t="s">
        <v>21</v>
      </c>
      <c r="F166" s="223" t="s">
        <v>315</v>
      </c>
      <c r="G166" s="221"/>
      <c r="H166" s="224">
        <v>113</v>
      </c>
      <c r="I166" s="225"/>
      <c r="J166" s="221"/>
      <c r="K166" s="221"/>
      <c r="L166" s="226"/>
      <c r="M166" s="227"/>
      <c r="N166" s="228"/>
      <c r="O166" s="228"/>
      <c r="P166" s="228"/>
      <c r="Q166" s="228"/>
      <c r="R166" s="228"/>
      <c r="S166" s="228"/>
      <c r="T166" s="229"/>
      <c r="AT166" s="230" t="s">
        <v>212</v>
      </c>
      <c r="AU166" s="230" t="s">
        <v>84</v>
      </c>
      <c r="AV166" s="12" t="s">
        <v>84</v>
      </c>
      <c r="AW166" s="12" t="s">
        <v>37</v>
      </c>
      <c r="AX166" s="12" t="s">
        <v>75</v>
      </c>
      <c r="AY166" s="230" t="s">
        <v>125</v>
      </c>
    </row>
    <row r="167" spans="2:51" s="13" customFormat="1" ht="13.5">
      <c r="B167" s="231"/>
      <c r="C167" s="232"/>
      <c r="D167" s="203" t="s">
        <v>212</v>
      </c>
      <c r="E167" s="233" t="s">
        <v>21</v>
      </c>
      <c r="F167" s="234" t="s">
        <v>214</v>
      </c>
      <c r="G167" s="232"/>
      <c r="H167" s="235">
        <v>113</v>
      </c>
      <c r="I167" s="236"/>
      <c r="J167" s="232"/>
      <c r="K167" s="232"/>
      <c r="L167" s="237"/>
      <c r="M167" s="238"/>
      <c r="N167" s="239"/>
      <c r="O167" s="239"/>
      <c r="P167" s="239"/>
      <c r="Q167" s="239"/>
      <c r="R167" s="239"/>
      <c r="S167" s="239"/>
      <c r="T167" s="240"/>
      <c r="AT167" s="241" t="s">
        <v>212</v>
      </c>
      <c r="AU167" s="241" t="s">
        <v>84</v>
      </c>
      <c r="AV167" s="13" t="s">
        <v>124</v>
      </c>
      <c r="AW167" s="13" t="s">
        <v>37</v>
      </c>
      <c r="AX167" s="13" t="s">
        <v>82</v>
      </c>
      <c r="AY167" s="241" t="s">
        <v>125</v>
      </c>
    </row>
    <row r="168" spans="2:65" s="1" customFormat="1" ht="16.5" customHeight="1">
      <c r="B168" s="40"/>
      <c r="C168" s="252" t="s">
        <v>9</v>
      </c>
      <c r="D168" s="252" t="s">
        <v>316</v>
      </c>
      <c r="E168" s="253" t="s">
        <v>317</v>
      </c>
      <c r="F168" s="254" t="s">
        <v>318</v>
      </c>
      <c r="G168" s="255" t="s">
        <v>269</v>
      </c>
      <c r="H168" s="256">
        <v>23.052</v>
      </c>
      <c r="I168" s="257"/>
      <c r="J168" s="258">
        <f>ROUND(I168*H168,2)</f>
        <v>0</v>
      </c>
      <c r="K168" s="254" t="s">
        <v>130</v>
      </c>
      <c r="L168" s="259"/>
      <c r="M168" s="260" t="s">
        <v>21</v>
      </c>
      <c r="N168" s="261" t="s">
        <v>46</v>
      </c>
      <c r="O168" s="41"/>
      <c r="P168" s="200">
        <f>O168*H168</f>
        <v>0</v>
      </c>
      <c r="Q168" s="200">
        <v>1</v>
      </c>
      <c r="R168" s="200">
        <f>Q168*H168</f>
        <v>23.052</v>
      </c>
      <c r="S168" s="200">
        <v>0</v>
      </c>
      <c r="T168" s="201">
        <f>S168*H168</f>
        <v>0</v>
      </c>
      <c r="AR168" s="23" t="s">
        <v>160</v>
      </c>
      <c r="AT168" s="23" t="s">
        <v>316</v>
      </c>
      <c r="AU168" s="23" t="s">
        <v>84</v>
      </c>
      <c r="AY168" s="23" t="s">
        <v>125</v>
      </c>
      <c r="BE168" s="202">
        <f>IF(N168="základní",J168,0)</f>
        <v>0</v>
      </c>
      <c r="BF168" s="202">
        <f>IF(N168="snížená",J168,0)</f>
        <v>0</v>
      </c>
      <c r="BG168" s="202">
        <f>IF(N168="zákl. přenesená",J168,0)</f>
        <v>0</v>
      </c>
      <c r="BH168" s="202">
        <f>IF(N168="sníž. přenesená",J168,0)</f>
        <v>0</v>
      </c>
      <c r="BI168" s="202">
        <f>IF(N168="nulová",J168,0)</f>
        <v>0</v>
      </c>
      <c r="BJ168" s="23" t="s">
        <v>82</v>
      </c>
      <c r="BK168" s="202">
        <f>ROUND(I168*H168,2)</f>
        <v>0</v>
      </c>
      <c r="BL168" s="23" t="s">
        <v>124</v>
      </c>
      <c r="BM168" s="23" t="s">
        <v>319</v>
      </c>
    </row>
    <row r="169" spans="2:51" s="12" customFormat="1" ht="13.5">
      <c r="B169" s="220"/>
      <c r="C169" s="221"/>
      <c r="D169" s="203" t="s">
        <v>212</v>
      </c>
      <c r="E169" s="222" t="s">
        <v>21</v>
      </c>
      <c r="F169" s="223" t="s">
        <v>320</v>
      </c>
      <c r="G169" s="221"/>
      <c r="H169" s="224">
        <v>23.052</v>
      </c>
      <c r="I169" s="225"/>
      <c r="J169" s="221"/>
      <c r="K169" s="221"/>
      <c r="L169" s="226"/>
      <c r="M169" s="227"/>
      <c r="N169" s="228"/>
      <c r="O169" s="228"/>
      <c r="P169" s="228"/>
      <c r="Q169" s="228"/>
      <c r="R169" s="228"/>
      <c r="S169" s="228"/>
      <c r="T169" s="229"/>
      <c r="AT169" s="230" t="s">
        <v>212</v>
      </c>
      <c r="AU169" s="230" t="s">
        <v>84</v>
      </c>
      <c r="AV169" s="12" t="s">
        <v>84</v>
      </c>
      <c r="AW169" s="12" t="s">
        <v>37</v>
      </c>
      <c r="AX169" s="12" t="s">
        <v>75</v>
      </c>
      <c r="AY169" s="230" t="s">
        <v>125</v>
      </c>
    </row>
    <row r="170" spans="2:51" s="13" customFormat="1" ht="13.5">
      <c r="B170" s="231"/>
      <c r="C170" s="232"/>
      <c r="D170" s="203" t="s">
        <v>212</v>
      </c>
      <c r="E170" s="233" t="s">
        <v>21</v>
      </c>
      <c r="F170" s="234" t="s">
        <v>214</v>
      </c>
      <c r="G170" s="232"/>
      <c r="H170" s="235">
        <v>23.052</v>
      </c>
      <c r="I170" s="236"/>
      <c r="J170" s="232"/>
      <c r="K170" s="232"/>
      <c r="L170" s="237"/>
      <c r="M170" s="238"/>
      <c r="N170" s="239"/>
      <c r="O170" s="239"/>
      <c r="P170" s="239"/>
      <c r="Q170" s="239"/>
      <c r="R170" s="239"/>
      <c r="S170" s="239"/>
      <c r="T170" s="240"/>
      <c r="AT170" s="241" t="s">
        <v>212</v>
      </c>
      <c r="AU170" s="241" t="s">
        <v>84</v>
      </c>
      <c r="AV170" s="13" t="s">
        <v>124</v>
      </c>
      <c r="AW170" s="13" t="s">
        <v>37</v>
      </c>
      <c r="AX170" s="13" t="s">
        <v>82</v>
      </c>
      <c r="AY170" s="241" t="s">
        <v>125</v>
      </c>
    </row>
    <row r="171" spans="2:65" s="1" customFormat="1" ht="25.5" customHeight="1">
      <c r="B171" s="40"/>
      <c r="C171" s="191" t="s">
        <v>321</v>
      </c>
      <c r="D171" s="191" t="s">
        <v>126</v>
      </c>
      <c r="E171" s="192" t="s">
        <v>322</v>
      </c>
      <c r="F171" s="193" t="s">
        <v>323</v>
      </c>
      <c r="G171" s="194" t="s">
        <v>210</v>
      </c>
      <c r="H171" s="195">
        <v>4</v>
      </c>
      <c r="I171" s="196"/>
      <c r="J171" s="197">
        <f>ROUND(I171*H171,2)</f>
        <v>0</v>
      </c>
      <c r="K171" s="193" t="s">
        <v>130</v>
      </c>
      <c r="L171" s="60"/>
      <c r="M171" s="198" t="s">
        <v>21</v>
      </c>
      <c r="N171" s="199" t="s">
        <v>46</v>
      </c>
      <c r="O171" s="41"/>
      <c r="P171" s="200">
        <f>O171*H171</f>
        <v>0</v>
      </c>
      <c r="Q171" s="200">
        <v>0.08425</v>
      </c>
      <c r="R171" s="200">
        <f>Q171*H171</f>
        <v>0.337</v>
      </c>
      <c r="S171" s="200">
        <v>0</v>
      </c>
      <c r="T171" s="201">
        <f>S171*H171</f>
        <v>0</v>
      </c>
      <c r="AR171" s="23" t="s">
        <v>124</v>
      </c>
      <c r="AT171" s="23" t="s">
        <v>126</v>
      </c>
      <c r="AU171" s="23" t="s">
        <v>84</v>
      </c>
      <c r="AY171" s="23" t="s">
        <v>125</v>
      </c>
      <c r="BE171" s="202">
        <f>IF(N171="základní",J171,0)</f>
        <v>0</v>
      </c>
      <c r="BF171" s="202">
        <f>IF(N171="snížená",J171,0)</f>
        <v>0</v>
      </c>
      <c r="BG171" s="202">
        <f>IF(N171="zákl. přenesená",J171,0)</f>
        <v>0</v>
      </c>
      <c r="BH171" s="202">
        <f>IF(N171="sníž. přenesená",J171,0)</f>
        <v>0</v>
      </c>
      <c r="BI171" s="202">
        <f>IF(N171="nulová",J171,0)</f>
        <v>0</v>
      </c>
      <c r="BJ171" s="23" t="s">
        <v>82</v>
      </c>
      <c r="BK171" s="202">
        <f>ROUND(I171*H171,2)</f>
        <v>0</v>
      </c>
      <c r="BL171" s="23" t="s">
        <v>124</v>
      </c>
      <c r="BM171" s="23" t="s">
        <v>324</v>
      </c>
    </row>
    <row r="172" spans="2:51" s="12" customFormat="1" ht="13.5">
      <c r="B172" s="220"/>
      <c r="C172" s="221"/>
      <c r="D172" s="203" t="s">
        <v>212</v>
      </c>
      <c r="E172" s="222" t="s">
        <v>21</v>
      </c>
      <c r="F172" s="223" t="s">
        <v>325</v>
      </c>
      <c r="G172" s="221"/>
      <c r="H172" s="224">
        <v>4</v>
      </c>
      <c r="I172" s="225"/>
      <c r="J172" s="221"/>
      <c r="K172" s="221"/>
      <c r="L172" s="226"/>
      <c r="M172" s="227"/>
      <c r="N172" s="228"/>
      <c r="O172" s="228"/>
      <c r="P172" s="228"/>
      <c r="Q172" s="228"/>
      <c r="R172" s="228"/>
      <c r="S172" s="228"/>
      <c r="T172" s="229"/>
      <c r="AT172" s="230" t="s">
        <v>212</v>
      </c>
      <c r="AU172" s="230" t="s">
        <v>84</v>
      </c>
      <c r="AV172" s="12" t="s">
        <v>84</v>
      </c>
      <c r="AW172" s="12" t="s">
        <v>37</v>
      </c>
      <c r="AX172" s="12" t="s">
        <v>75</v>
      </c>
      <c r="AY172" s="230" t="s">
        <v>125</v>
      </c>
    </row>
    <row r="173" spans="2:51" s="13" customFormat="1" ht="13.5">
      <c r="B173" s="231"/>
      <c r="C173" s="232"/>
      <c r="D173" s="203" t="s">
        <v>212</v>
      </c>
      <c r="E173" s="233" t="s">
        <v>21</v>
      </c>
      <c r="F173" s="234" t="s">
        <v>214</v>
      </c>
      <c r="G173" s="232"/>
      <c r="H173" s="235">
        <v>4</v>
      </c>
      <c r="I173" s="236"/>
      <c r="J173" s="232"/>
      <c r="K173" s="232"/>
      <c r="L173" s="237"/>
      <c r="M173" s="238"/>
      <c r="N173" s="239"/>
      <c r="O173" s="239"/>
      <c r="P173" s="239"/>
      <c r="Q173" s="239"/>
      <c r="R173" s="239"/>
      <c r="S173" s="239"/>
      <c r="T173" s="240"/>
      <c r="AT173" s="241" t="s">
        <v>212</v>
      </c>
      <c r="AU173" s="241" t="s">
        <v>84</v>
      </c>
      <c r="AV173" s="13" t="s">
        <v>124</v>
      </c>
      <c r="AW173" s="13" t="s">
        <v>37</v>
      </c>
      <c r="AX173" s="13" t="s">
        <v>82</v>
      </c>
      <c r="AY173" s="241" t="s">
        <v>125</v>
      </c>
    </row>
    <row r="174" spans="2:65" s="1" customFormat="1" ht="25.5" customHeight="1">
      <c r="B174" s="40"/>
      <c r="C174" s="191" t="s">
        <v>326</v>
      </c>
      <c r="D174" s="191" t="s">
        <v>126</v>
      </c>
      <c r="E174" s="192" t="s">
        <v>327</v>
      </c>
      <c r="F174" s="193" t="s">
        <v>328</v>
      </c>
      <c r="G174" s="194" t="s">
        <v>210</v>
      </c>
      <c r="H174" s="195">
        <v>697</v>
      </c>
      <c r="I174" s="196"/>
      <c r="J174" s="197">
        <f>ROUND(I174*H174,2)</f>
        <v>0</v>
      </c>
      <c r="K174" s="193" t="s">
        <v>130</v>
      </c>
      <c r="L174" s="60"/>
      <c r="M174" s="198" t="s">
        <v>21</v>
      </c>
      <c r="N174" s="199" t="s">
        <v>46</v>
      </c>
      <c r="O174" s="41"/>
      <c r="P174" s="200">
        <f>O174*H174</f>
        <v>0</v>
      </c>
      <c r="Q174" s="200">
        <v>0.08565</v>
      </c>
      <c r="R174" s="200">
        <f>Q174*H174</f>
        <v>59.69805</v>
      </c>
      <c r="S174" s="200">
        <v>0</v>
      </c>
      <c r="T174" s="201">
        <f>S174*H174</f>
        <v>0</v>
      </c>
      <c r="AR174" s="23" t="s">
        <v>124</v>
      </c>
      <c r="AT174" s="23" t="s">
        <v>126</v>
      </c>
      <c r="AU174" s="23" t="s">
        <v>84</v>
      </c>
      <c r="AY174" s="23" t="s">
        <v>125</v>
      </c>
      <c r="BE174" s="202">
        <f>IF(N174="základní",J174,0)</f>
        <v>0</v>
      </c>
      <c r="BF174" s="202">
        <f>IF(N174="snížená",J174,0)</f>
        <v>0</v>
      </c>
      <c r="BG174" s="202">
        <f>IF(N174="zákl. přenesená",J174,0)</f>
        <v>0</v>
      </c>
      <c r="BH174" s="202">
        <f>IF(N174="sníž. přenesená",J174,0)</f>
        <v>0</v>
      </c>
      <c r="BI174" s="202">
        <f>IF(N174="nulová",J174,0)</f>
        <v>0</v>
      </c>
      <c r="BJ174" s="23" t="s">
        <v>82</v>
      </c>
      <c r="BK174" s="202">
        <f>ROUND(I174*H174,2)</f>
        <v>0</v>
      </c>
      <c r="BL174" s="23" t="s">
        <v>124</v>
      </c>
      <c r="BM174" s="23" t="s">
        <v>329</v>
      </c>
    </row>
    <row r="175" spans="2:51" s="12" customFormat="1" ht="13.5">
      <c r="B175" s="220"/>
      <c r="C175" s="221"/>
      <c r="D175" s="203" t="s">
        <v>212</v>
      </c>
      <c r="E175" s="222" t="s">
        <v>21</v>
      </c>
      <c r="F175" s="223" t="s">
        <v>330</v>
      </c>
      <c r="G175" s="221"/>
      <c r="H175" s="224">
        <v>697</v>
      </c>
      <c r="I175" s="225"/>
      <c r="J175" s="221"/>
      <c r="K175" s="221"/>
      <c r="L175" s="226"/>
      <c r="M175" s="227"/>
      <c r="N175" s="228"/>
      <c r="O175" s="228"/>
      <c r="P175" s="228"/>
      <c r="Q175" s="228"/>
      <c r="R175" s="228"/>
      <c r="S175" s="228"/>
      <c r="T175" s="229"/>
      <c r="AT175" s="230" t="s">
        <v>212</v>
      </c>
      <c r="AU175" s="230" t="s">
        <v>84</v>
      </c>
      <c r="AV175" s="12" t="s">
        <v>84</v>
      </c>
      <c r="AW175" s="12" t="s">
        <v>37</v>
      </c>
      <c r="AX175" s="12" t="s">
        <v>75</v>
      </c>
      <c r="AY175" s="230" t="s">
        <v>125</v>
      </c>
    </row>
    <row r="176" spans="2:51" s="13" customFormat="1" ht="13.5">
      <c r="B176" s="231"/>
      <c r="C176" s="232"/>
      <c r="D176" s="203" t="s">
        <v>212</v>
      </c>
      <c r="E176" s="233" t="s">
        <v>21</v>
      </c>
      <c r="F176" s="234" t="s">
        <v>214</v>
      </c>
      <c r="G176" s="232"/>
      <c r="H176" s="235">
        <v>697</v>
      </c>
      <c r="I176" s="236"/>
      <c r="J176" s="232"/>
      <c r="K176" s="232"/>
      <c r="L176" s="237"/>
      <c r="M176" s="238"/>
      <c r="N176" s="239"/>
      <c r="O176" s="239"/>
      <c r="P176" s="239"/>
      <c r="Q176" s="239"/>
      <c r="R176" s="239"/>
      <c r="S176" s="239"/>
      <c r="T176" s="240"/>
      <c r="AT176" s="241" t="s">
        <v>212</v>
      </c>
      <c r="AU176" s="241" t="s">
        <v>84</v>
      </c>
      <c r="AV176" s="13" t="s">
        <v>124</v>
      </c>
      <c r="AW176" s="13" t="s">
        <v>37</v>
      </c>
      <c r="AX176" s="13" t="s">
        <v>82</v>
      </c>
      <c r="AY176" s="241" t="s">
        <v>125</v>
      </c>
    </row>
    <row r="177" spans="2:65" s="1" customFormat="1" ht="16.5" customHeight="1">
      <c r="B177" s="40"/>
      <c r="C177" s="252" t="s">
        <v>331</v>
      </c>
      <c r="D177" s="252" t="s">
        <v>316</v>
      </c>
      <c r="E177" s="253" t="s">
        <v>332</v>
      </c>
      <c r="F177" s="254" t="s">
        <v>333</v>
      </c>
      <c r="G177" s="255" t="s">
        <v>210</v>
      </c>
      <c r="H177" s="256">
        <v>703.97</v>
      </c>
      <c r="I177" s="257"/>
      <c r="J177" s="258">
        <f>ROUND(I177*H177,2)</f>
        <v>0</v>
      </c>
      <c r="K177" s="254" t="s">
        <v>130</v>
      </c>
      <c r="L177" s="259"/>
      <c r="M177" s="260" t="s">
        <v>21</v>
      </c>
      <c r="N177" s="261" t="s">
        <v>46</v>
      </c>
      <c r="O177" s="41"/>
      <c r="P177" s="200">
        <f>O177*H177</f>
        <v>0</v>
      </c>
      <c r="Q177" s="200">
        <v>0.176</v>
      </c>
      <c r="R177" s="200">
        <f>Q177*H177</f>
        <v>123.89872</v>
      </c>
      <c r="S177" s="200">
        <v>0</v>
      </c>
      <c r="T177" s="201">
        <f>S177*H177</f>
        <v>0</v>
      </c>
      <c r="AR177" s="23" t="s">
        <v>160</v>
      </c>
      <c r="AT177" s="23" t="s">
        <v>316</v>
      </c>
      <c r="AU177" s="23" t="s">
        <v>84</v>
      </c>
      <c r="AY177" s="23" t="s">
        <v>125</v>
      </c>
      <c r="BE177" s="202">
        <f>IF(N177="základní",J177,0)</f>
        <v>0</v>
      </c>
      <c r="BF177" s="202">
        <f>IF(N177="snížená",J177,0)</f>
        <v>0</v>
      </c>
      <c r="BG177" s="202">
        <f>IF(N177="zákl. přenesená",J177,0)</f>
        <v>0</v>
      </c>
      <c r="BH177" s="202">
        <f>IF(N177="sníž. přenesená",J177,0)</f>
        <v>0</v>
      </c>
      <c r="BI177" s="202">
        <f>IF(N177="nulová",J177,0)</f>
        <v>0</v>
      </c>
      <c r="BJ177" s="23" t="s">
        <v>82</v>
      </c>
      <c r="BK177" s="202">
        <f>ROUND(I177*H177,2)</f>
        <v>0</v>
      </c>
      <c r="BL177" s="23" t="s">
        <v>124</v>
      </c>
      <c r="BM177" s="23" t="s">
        <v>334</v>
      </c>
    </row>
    <row r="178" spans="2:51" s="12" customFormat="1" ht="13.5">
      <c r="B178" s="220"/>
      <c r="C178" s="221"/>
      <c r="D178" s="203" t="s">
        <v>212</v>
      </c>
      <c r="E178" s="222" t="s">
        <v>21</v>
      </c>
      <c r="F178" s="223" t="s">
        <v>335</v>
      </c>
      <c r="G178" s="221"/>
      <c r="H178" s="224">
        <v>703.97</v>
      </c>
      <c r="I178" s="225"/>
      <c r="J178" s="221"/>
      <c r="K178" s="221"/>
      <c r="L178" s="226"/>
      <c r="M178" s="227"/>
      <c r="N178" s="228"/>
      <c r="O178" s="228"/>
      <c r="P178" s="228"/>
      <c r="Q178" s="228"/>
      <c r="R178" s="228"/>
      <c r="S178" s="228"/>
      <c r="T178" s="229"/>
      <c r="AT178" s="230" t="s">
        <v>212</v>
      </c>
      <c r="AU178" s="230" t="s">
        <v>84</v>
      </c>
      <c r="AV178" s="12" t="s">
        <v>84</v>
      </c>
      <c r="AW178" s="12" t="s">
        <v>37</v>
      </c>
      <c r="AX178" s="12" t="s">
        <v>75</v>
      </c>
      <c r="AY178" s="230" t="s">
        <v>125</v>
      </c>
    </row>
    <row r="179" spans="2:51" s="13" customFormat="1" ht="13.5">
      <c r="B179" s="231"/>
      <c r="C179" s="232"/>
      <c r="D179" s="203" t="s">
        <v>212</v>
      </c>
      <c r="E179" s="233" t="s">
        <v>21</v>
      </c>
      <c r="F179" s="234" t="s">
        <v>214</v>
      </c>
      <c r="G179" s="232"/>
      <c r="H179" s="235">
        <v>703.97</v>
      </c>
      <c r="I179" s="236"/>
      <c r="J179" s="232"/>
      <c r="K179" s="232"/>
      <c r="L179" s="237"/>
      <c r="M179" s="238"/>
      <c r="N179" s="239"/>
      <c r="O179" s="239"/>
      <c r="P179" s="239"/>
      <c r="Q179" s="239"/>
      <c r="R179" s="239"/>
      <c r="S179" s="239"/>
      <c r="T179" s="240"/>
      <c r="AT179" s="241" t="s">
        <v>212</v>
      </c>
      <c r="AU179" s="241" t="s">
        <v>84</v>
      </c>
      <c r="AV179" s="13" t="s">
        <v>124</v>
      </c>
      <c r="AW179" s="13" t="s">
        <v>37</v>
      </c>
      <c r="AX179" s="13" t="s">
        <v>82</v>
      </c>
      <c r="AY179" s="241" t="s">
        <v>125</v>
      </c>
    </row>
    <row r="180" spans="2:63" s="10" customFormat="1" ht="29.85" customHeight="1">
      <c r="B180" s="177"/>
      <c r="C180" s="178"/>
      <c r="D180" s="179" t="s">
        <v>74</v>
      </c>
      <c r="E180" s="218" t="s">
        <v>160</v>
      </c>
      <c r="F180" s="218" t="s">
        <v>336</v>
      </c>
      <c r="G180" s="178"/>
      <c r="H180" s="178"/>
      <c r="I180" s="181"/>
      <c r="J180" s="219">
        <f>BK180</f>
        <v>0</v>
      </c>
      <c r="K180" s="178"/>
      <c r="L180" s="183"/>
      <c r="M180" s="184"/>
      <c r="N180" s="185"/>
      <c r="O180" s="185"/>
      <c r="P180" s="186">
        <f>SUM(P181:P235)</f>
        <v>0</v>
      </c>
      <c r="Q180" s="185"/>
      <c r="R180" s="186">
        <f>SUM(R181:R235)</f>
        <v>18.03178</v>
      </c>
      <c r="S180" s="185"/>
      <c r="T180" s="187">
        <f>SUM(T181:T235)</f>
        <v>1</v>
      </c>
      <c r="AR180" s="188" t="s">
        <v>82</v>
      </c>
      <c r="AT180" s="189" t="s">
        <v>74</v>
      </c>
      <c r="AU180" s="189" t="s">
        <v>82</v>
      </c>
      <c r="AY180" s="188" t="s">
        <v>125</v>
      </c>
      <c r="BK180" s="190">
        <f>SUM(BK181:BK235)</f>
        <v>0</v>
      </c>
    </row>
    <row r="181" spans="2:65" s="1" customFormat="1" ht="16.5" customHeight="1">
      <c r="B181" s="40"/>
      <c r="C181" s="191" t="s">
        <v>337</v>
      </c>
      <c r="D181" s="191" t="s">
        <v>126</v>
      </c>
      <c r="E181" s="192" t="s">
        <v>338</v>
      </c>
      <c r="F181" s="193" t="s">
        <v>339</v>
      </c>
      <c r="G181" s="194" t="s">
        <v>251</v>
      </c>
      <c r="H181" s="195">
        <v>28</v>
      </c>
      <c r="I181" s="196"/>
      <c r="J181" s="197">
        <f>ROUND(I181*H181,2)</f>
        <v>0</v>
      </c>
      <c r="K181" s="193" t="s">
        <v>178</v>
      </c>
      <c r="L181" s="60"/>
      <c r="M181" s="198" t="s">
        <v>21</v>
      </c>
      <c r="N181" s="199" t="s">
        <v>46</v>
      </c>
      <c r="O181" s="41"/>
      <c r="P181" s="200">
        <f>O181*H181</f>
        <v>0</v>
      </c>
      <c r="Q181" s="200">
        <v>1E-05</v>
      </c>
      <c r="R181" s="200">
        <f>Q181*H181</f>
        <v>0.00028000000000000003</v>
      </c>
      <c r="S181" s="200">
        <v>0</v>
      </c>
      <c r="T181" s="201">
        <f>S181*H181</f>
        <v>0</v>
      </c>
      <c r="AR181" s="23" t="s">
        <v>124</v>
      </c>
      <c r="AT181" s="23" t="s">
        <v>126</v>
      </c>
      <c r="AU181" s="23" t="s">
        <v>84</v>
      </c>
      <c r="AY181" s="23" t="s">
        <v>125</v>
      </c>
      <c r="BE181" s="202">
        <f>IF(N181="základní",J181,0)</f>
        <v>0</v>
      </c>
      <c r="BF181" s="202">
        <f>IF(N181="snížená",J181,0)</f>
        <v>0</v>
      </c>
      <c r="BG181" s="202">
        <f>IF(N181="zákl. přenesená",J181,0)</f>
        <v>0</v>
      </c>
      <c r="BH181" s="202">
        <f>IF(N181="sníž. přenesená",J181,0)</f>
        <v>0</v>
      </c>
      <c r="BI181" s="202">
        <f>IF(N181="nulová",J181,0)</f>
        <v>0</v>
      </c>
      <c r="BJ181" s="23" t="s">
        <v>82</v>
      </c>
      <c r="BK181" s="202">
        <f>ROUND(I181*H181,2)</f>
        <v>0</v>
      </c>
      <c r="BL181" s="23" t="s">
        <v>124</v>
      </c>
      <c r="BM181" s="23" t="s">
        <v>340</v>
      </c>
    </row>
    <row r="182" spans="2:51" s="14" customFormat="1" ht="27">
      <c r="B182" s="242"/>
      <c r="C182" s="243"/>
      <c r="D182" s="203" t="s">
        <v>212</v>
      </c>
      <c r="E182" s="244" t="s">
        <v>21</v>
      </c>
      <c r="F182" s="245" t="s">
        <v>341</v>
      </c>
      <c r="G182" s="243"/>
      <c r="H182" s="244" t="s">
        <v>21</v>
      </c>
      <c r="I182" s="246"/>
      <c r="J182" s="243"/>
      <c r="K182" s="243"/>
      <c r="L182" s="247"/>
      <c r="M182" s="248"/>
      <c r="N182" s="249"/>
      <c r="O182" s="249"/>
      <c r="P182" s="249"/>
      <c r="Q182" s="249"/>
      <c r="R182" s="249"/>
      <c r="S182" s="249"/>
      <c r="T182" s="250"/>
      <c r="AT182" s="251" t="s">
        <v>212</v>
      </c>
      <c r="AU182" s="251" t="s">
        <v>84</v>
      </c>
      <c r="AV182" s="14" t="s">
        <v>82</v>
      </c>
      <c r="AW182" s="14" t="s">
        <v>37</v>
      </c>
      <c r="AX182" s="14" t="s">
        <v>75</v>
      </c>
      <c r="AY182" s="251" t="s">
        <v>125</v>
      </c>
    </row>
    <row r="183" spans="2:51" s="12" customFormat="1" ht="13.5">
      <c r="B183" s="220"/>
      <c r="C183" s="221"/>
      <c r="D183" s="203" t="s">
        <v>212</v>
      </c>
      <c r="E183" s="222" t="s">
        <v>21</v>
      </c>
      <c r="F183" s="223" t="s">
        <v>342</v>
      </c>
      <c r="G183" s="221"/>
      <c r="H183" s="224">
        <v>5</v>
      </c>
      <c r="I183" s="225"/>
      <c r="J183" s="221"/>
      <c r="K183" s="221"/>
      <c r="L183" s="226"/>
      <c r="M183" s="227"/>
      <c r="N183" s="228"/>
      <c r="O183" s="228"/>
      <c r="P183" s="228"/>
      <c r="Q183" s="228"/>
      <c r="R183" s="228"/>
      <c r="S183" s="228"/>
      <c r="T183" s="229"/>
      <c r="AT183" s="230" t="s">
        <v>212</v>
      </c>
      <c r="AU183" s="230" t="s">
        <v>84</v>
      </c>
      <c r="AV183" s="12" t="s">
        <v>84</v>
      </c>
      <c r="AW183" s="12" t="s">
        <v>37</v>
      </c>
      <c r="AX183" s="12" t="s">
        <v>75</v>
      </c>
      <c r="AY183" s="230" t="s">
        <v>125</v>
      </c>
    </row>
    <row r="184" spans="2:51" s="12" customFormat="1" ht="13.5">
      <c r="B184" s="220"/>
      <c r="C184" s="221"/>
      <c r="D184" s="203" t="s">
        <v>212</v>
      </c>
      <c r="E184" s="222" t="s">
        <v>21</v>
      </c>
      <c r="F184" s="223" t="s">
        <v>343</v>
      </c>
      <c r="G184" s="221"/>
      <c r="H184" s="224">
        <v>23</v>
      </c>
      <c r="I184" s="225"/>
      <c r="J184" s="221"/>
      <c r="K184" s="221"/>
      <c r="L184" s="226"/>
      <c r="M184" s="227"/>
      <c r="N184" s="228"/>
      <c r="O184" s="228"/>
      <c r="P184" s="228"/>
      <c r="Q184" s="228"/>
      <c r="R184" s="228"/>
      <c r="S184" s="228"/>
      <c r="T184" s="229"/>
      <c r="AT184" s="230" t="s">
        <v>212</v>
      </c>
      <c r="AU184" s="230" t="s">
        <v>84</v>
      </c>
      <c r="AV184" s="12" t="s">
        <v>84</v>
      </c>
      <c r="AW184" s="12" t="s">
        <v>37</v>
      </c>
      <c r="AX184" s="12" t="s">
        <v>75</v>
      </c>
      <c r="AY184" s="230" t="s">
        <v>125</v>
      </c>
    </row>
    <row r="185" spans="2:51" s="13" customFormat="1" ht="13.5">
      <c r="B185" s="231"/>
      <c r="C185" s="232"/>
      <c r="D185" s="203" t="s">
        <v>212</v>
      </c>
      <c r="E185" s="233" t="s">
        <v>21</v>
      </c>
      <c r="F185" s="234" t="s">
        <v>214</v>
      </c>
      <c r="G185" s="232"/>
      <c r="H185" s="235">
        <v>28</v>
      </c>
      <c r="I185" s="236"/>
      <c r="J185" s="232"/>
      <c r="K185" s="232"/>
      <c r="L185" s="237"/>
      <c r="M185" s="238"/>
      <c r="N185" s="239"/>
      <c r="O185" s="239"/>
      <c r="P185" s="239"/>
      <c r="Q185" s="239"/>
      <c r="R185" s="239"/>
      <c r="S185" s="239"/>
      <c r="T185" s="240"/>
      <c r="AT185" s="241" t="s">
        <v>212</v>
      </c>
      <c r="AU185" s="241" t="s">
        <v>84</v>
      </c>
      <c r="AV185" s="13" t="s">
        <v>124</v>
      </c>
      <c r="AW185" s="13" t="s">
        <v>37</v>
      </c>
      <c r="AX185" s="13" t="s">
        <v>82</v>
      </c>
      <c r="AY185" s="241" t="s">
        <v>125</v>
      </c>
    </row>
    <row r="186" spans="2:65" s="1" customFormat="1" ht="16.5" customHeight="1">
      <c r="B186" s="40"/>
      <c r="C186" s="252" t="s">
        <v>344</v>
      </c>
      <c r="D186" s="252" t="s">
        <v>316</v>
      </c>
      <c r="E186" s="253" t="s">
        <v>345</v>
      </c>
      <c r="F186" s="254" t="s">
        <v>346</v>
      </c>
      <c r="G186" s="255" t="s">
        <v>347</v>
      </c>
      <c r="H186" s="256">
        <v>6</v>
      </c>
      <c r="I186" s="257"/>
      <c r="J186" s="258">
        <f>ROUND(I186*H186,2)</f>
        <v>0</v>
      </c>
      <c r="K186" s="254" t="s">
        <v>130</v>
      </c>
      <c r="L186" s="259"/>
      <c r="M186" s="260" t="s">
        <v>21</v>
      </c>
      <c r="N186" s="261" t="s">
        <v>46</v>
      </c>
      <c r="O186" s="41"/>
      <c r="P186" s="200">
        <f>O186*H186</f>
        <v>0</v>
      </c>
      <c r="Q186" s="200">
        <v>0.01075</v>
      </c>
      <c r="R186" s="200">
        <f>Q186*H186</f>
        <v>0.0645</v>
      </c>
      <c r="S186" s="200">
        <v>0</v>
      </c>
      <c r="T186" s="201">
        <f>S186*H186</f>
        <v>0</v>
      </c>
      <c r="AR186" s="23" t="s">
        <v>160</v>
      </c>
      <c r="AT186" s="23" t="s">
        <v>316</v>
      </c>
      <c r="AU186" s="23" t="s">
        <v>84</v>
      </c>
      <c r="AY186" s="23" t="s">
        <v>125</v>
      </c>
      <c r="BE186" s="202">
        <f>IF(N186="základní",J186,0)</f>
        <v>0</v>
      </c>
      <c r="BF186" s="202">
        <f>IF(N186="snížená",J186,0)</f>
        <v>0</v>
      </c>
      <c r="BG186" s="202">
        <f>IF(N186="zákl. přenesená",J186,0)</f>
        <v>0</v>
      </c>
      <c r="BH186" s="202">
        <f>IF(N186="sníž. přenesená",J186,0)</f>
        <v>0</v>
      </c>
      <c r="BI186" s="202">
        <f>IF(N186="nulová",J186,0)</f>
        <v>0</v>
      </c>
      <c r="BJ186" s="23" t="s">
        <v>82</v>
      </c>
      <c r="BK186" s="202">
        <f>ROUND(I186*H186,2)</f>
        <v>0</v>
      </c>
      <c r="BL186" s="23" t="s">
        <v>124</v>
      </c>
      <c r="BM186" s="23" t="s">
        <v>348</v>
      </c>
    </row>
    <row r="187" spans="2:65" s="1" customFormat="1" ht="16.5" customHeight="1">
      <c r="B187" s="40"/>
      <c r="C187" s="191" t="s">
        <v>349</v>
      </c>
      <c r="D187" s="191" t="s">
        <v>126</v>
      </c>
      <c r="E187" s="192" t="s">
        <v>350</v>
      </c>
      <c r="F187" s="193" t="s">
        <v>351</v>
      </c>
      <c r="G187" s="194" t="s">
        <v>347</v>
      </c>
      <c r="H187" s="195">
        <v>10</v>
      </c>
      <c r="I187" s="196"/>
      <c r="J187" s="197">
        <f>ROUND(I187*H187,2)</f>
        <v>0</v>
      </c>
      <c r="K187" s="193" t="s">
        <v>178</v>
      </c>
      <c r="L187" s="60"/>
      <c r="M187" s="198" t="s">
        <v>21</v>
      </c>
      <c r="N187" s="199" t="s">
        <v>46</v>
      </c>
      <c r="O187" s="41"/>
      <c r="P187" s="200">
        <f>O187*H187</f>
        <v>0</v>
      </c>
      <c r="Q187" s="200">
        <v>0.3409</v>
      </c>
      <c r="R187" s="200">
        <f>Q187*H187</f>
        <v>3.409</v>
      </c>
      <c r="S187" s="200">
        <v>0</v>
      </c>
      <c r="T187" s="201">
        <f>S187*H187</f>
        <v>0</v>
      </c>
      <c r="AR187" s="23" t="s">
        <v>124</v>
      </c>
      <c r="AT187" s="23" t="s">
        <v>126</v>
      </c>
      <c r="AU187" s="23" t="s">
        <v>84</v>
      </c>
      <c r="AY187" s="23" t="s">
        <v>125</v>
      </c>
      <c r="BE187" s="202">
        <f>IF(N187="základní",J187,0)</f>
        <v>0</v>
      </c>
      <c r="BF187" s="202">
        <f>IF(N187="snížená",J187,0)</f>
        <v>0</v>
      </c>
      <c r="BG187" s="202">
        <f>IF(N187="zákl. přenesená",J187,0)</f>
        <v>0</v>
      </c>
      <c r="BH187" s="202">
        <f>IF(N187="sníž. přenesená",J187,0)</f>
        <v>0</v>
      </c>
      <c r="BI187" s="202">
        <f>IF(N187="nulová",J187,0)</f>
        <v>0</v>
      </c>
      <c r="BJ187" s="23" t="s">
        <v>82</v>
      </c>
      <c r="BK187" s="202">
        <f>ROUND(I187*H187,2)</f>
        <v>0</v>
      </c>
      <c r="BL187" s="23" t="s">
        <v>124</v>
      </c>
      <c r="BM187" s="23" t="s">
        <v>352</v>
      </c>
    </row>
    <row r="188" spans="2:51" s="14" customFormat="1" ht="27">
      <c r="B188" s="242"/>
      <c r="C188" s="243"/>
      <c r="D188" s="203" t="s">
        <v>212</v>
      </c>
      <c r="E188" s="244" t="s">
        <v>21</v>
      </c>
      <c r="F188" s="245" t="s">
        <v>353</v>
      </c>
      <c r="G188" s="243"/>
      <c r="H188" s="244" t="s">
        <v>21</v>
      </c>
      <c r="I188" s="246"/>
      <c r="J188" s="243"/>
      <c r="K188" s="243"/>
      <c r="L188" s="247"/>
      <c r="M188" s="248"/>
      <c r="N188" s="249"/>
      <c r="O188" s="249"/>
      <c r="P188" s="249"/>
      <c r="Q188" s="249"/>
      <c r="R188" s="249"/>
      <c r="S188" s="249"/>
      <c r="T188" s="250"/>
      <c r="AT188" s="251" t="s">
        <v>212</v>
      </c>
      <c r="AU188" s="251" t="s">
        <v>84</v>
      </c>
      <c r="AV188" s="14" t="s">
        <v>82</v>
      </c>
      <c r="AW188" s="14" t="s">
        <v>37</v>
      </c>
      <c r="AX188" s="14" t="s">
        <v>75</v>
      </c>
      <c r="AY188" s="251" t="s">
        <v>125</v>
      </c>
    </row>
    <row r="189" spans="2:51" s="12" customFormat="1" ht="13.5">
      <c r="B189" s="220"/>
      <c r="C189" s="221"/>
      <c r="D189" s="203" t="s">
        <v>212</v>
      </c>
      <c r="E189" s="222" t="s">
        <v>21</v>
      </c>
      <c r="F189" s="223" t="s">
        <v>354</v>
      </c>
      <c r="G189" s="221"/>
      <c r="H189" s="224">
        <v>10</v>
      </c>
      <c r="I189" s="225"/>
      <c r="J189" s="221"/>
      <c r="K189" s="221"/>
      <c r="L189" s="226"/>
      <c r="M189" s="227"/>
      <c r="N189" s="228"/>
      <c r="O189" s="228"/>
      <c r="P189" s="228"/>
      <c r="Q189" s="228"/>
      <c r="R189" s="228"/>
      <c r="S189" s="228"/>
      <c r="T189" s="229"/>
      <c r="AT189" s="230" t="s">
        <v>212</v>
      </c>
      <c r="AU189" s="230" t="s">
        <v>84</v>
      </c>
      <c r="AV189" s="12" t="s">
        <v>84</v>
      </c>
      <c r="AW189" s="12" t="s">
        <v>37</v>
      </c>
      <c r="AX189" s="12" t="s">
        <v>75</v>
      </c>
      <c r="AY189" s="230" t="s">
        <v>125</v>
      </c>
    </row>
    <row r="190" spans="2:51" s="13" customFormat="1" ht="13.5">
      <c r="B190" s="231"/>
      <c r="C190" s="232"/>
      <c r="D190" s="203" t="s">
        <v>212</v>
      </c>
      <c r="E190" s="233" t="s">
        <v>21</v>
      </c>
      <c r="F190" s="234" t="s">
        <v>214</v>
      </c>
      <c r="G190" s="232"/>
      <c r="H190" s="235">
        <v>10</v>
      </c>
      <c r="I190" s="236"/>
      <c r="J190" s="232"/>
      <c r="K190" s="232"/>
      <c r="L190" s="237"/>
      <c r="M190" s="238"/>
      <c r="N190" s="239"/>
      <c r="O190" s="239"/>
      <c r="P190" s="239"/>
      <c r="Q190" s="239"/>
      <c r="R190" s="239"/>
      <c r="S190" s="239"/>
      <c r="T190" s="240"/>
      <c r="AT190" s="241" t="s">
        <v>212</v>
      </c>
      <c r="AU190" s="241" t="s">
        <v>84</v>
      </c>
      <c r="AV190" s="13" t="s">
        <v>124</v>
      </c>
      <c r="AW190" s="13" t="s">
        <v>37</v>
      </c>
      <c r="AX190" s="13" t="s">
        <v>82</v>
      </c>
      <c r="AY190" s="241" t="s">
        <v>125</v>
      </c>
    </row>
    <row r="191" spans="2:65" s="1" customFormat="1" ht="16.5" customHeight="1">
      <c r="B191" s="40"/>
      <c r="C191" s="252" t="s">
        <v>355</v>
      </c>
      <c r="D191" s="252" t="s">
        <v>316</v>
      </c>
      <c r="E191" s="253" t="s">
        <v>356</v>
      </c>
      <c r="F191" s="254" t="s">
        <v>357</v>
      </c>
      <c r="G191" s="255" t="s">
        <v>347</v>
      </c>
      <c r="H191" s="256">
        <v>10</v>
      </c>
      <c r="I191" s="257"/>
      <c r="J191" s="258">
        <f>ROUND(I191*H191,2)</f>
        <v>0</v>
      </c>
      <c r="K191" s="254" t="s">
        <v>130</v>
      </c>
      <c r="L191" s="259"/>
      <c r="M191" s="260" t="s">
        <v>21</v>
      </c>
      <c r="N191" s="261" t="s">
        <v>46</v>
      </c>
      <c r="O191" s="41"/>
      <c r="P191" s="200">
        <f>O191*H191</f>
        <v>0</v>
      </c>
      <c r="Q191" s="200">
        <v>0.103</v>
      </c>
      <c r="R191" s="200">
        <f>Q191*H191</f>
        <v>1.03</v>
      </c>
      <c r="S191" s="200">
        <v>0</v>
      </c>
      <c r="T191" s="201">
        <f>S191*H191</f>
        <v>0</v>
      </c>
      <c r="AR191" s="23" t="s">
        <v>160</v>
      </c>
      <c r="AT191" s="23" t="s">
        <v>316</v>
      </c>
      <c r="AU191" s="23" t="s">
        <v>84</v>
      </c>
      <c r="AY191" s="23" t="s">
        <v>125</v>
      </c>
      <c r="BE191" s="202">
        <f>IF(N191="základní",J191,0)</f>
        <v>0</v>
      </c>
      <c r="BF191" s="202">
        <f>IF(N191="snížená",J191,0)</f>
        <v>0</v>
      </c>
      <c r="BG191" s="202">
        <f>IF(N191="zákl. přenesená",J191,0)</f>
        <v>0</v>
      </c>
      <c r="BH191" s="202">
        <f>IF(N191="sníž. přenesená",J191,0)</f>
        <v>0</v>
      </c>
      <c r="BI191" s="202">
        <f>IF(N191="nulová",J191,0)</f>
        <v>0</v>
      </c>
      <c r="BJ191" s="23" t="s">
        <v>82</v>
      </c>
      <c r="BK191" s="202">
        <f>ROUND(I191*H191,2)</f>
        <v>0</v>
      </c>
      <c r="BL191" s="23" t="s">
        <v>124</v>
      </c>
      <c r="BM191" s="23" t="s">
        <v>358</v>
      </c>
    </row>
    <row r="192" spans="2:51" s="14" customFormat="1" ht="27">
      <c r="B192" s="242"/>
      <c r="C192" s="243"/>
      <c r="D192" s="203" t="s">
        <v>212</v>
      </c>
      <c r="E192" s="244" t="s">
        <v>21</v>
      </c>
      <c r="F192" s="245" t="s">
        <v>359</v>
      </c>
      <c r="G192" s="243"/>
      <c r="H192" s="244" t="s">
        <v>21</v>
      </c>
      <c r="I192" s="246"/>
      <c r="J192" s="243"/>
      <c r="K192" s="243"/>
      <c r="L192" s="247"/>
      <c r="M192" s="248"/>
      <c r="N192" s="249"/>
      <c r="O192" s="249"/>
      <c r="P192" s="249"/>
      <c r="Q192" s="249"/>
      <c r="R192" s="249"/>
      <c r="S192" s="249"/>
      <c r="T192" s="250"/>
      <c r="AT192" s="251" t="s">
        <v>212</v>
      </c>
      <c r="AU192" s="251" t="s">
        <v>84</v>
      </c>
      <c r="AV192" s="14" t="s">
        <v>82</v>
      </c>
      <c r="AW192" s="14" t="s">
        <v>37</v>
      </c>
      <c r="AX192" s="14" t="s">
        <v>75</v>
      </c>
      <c r="AY192" s="251" t="s">
        <v>125</v>
      </c>
    </row>
    <row r="193" spans="2:51" s="12" customFormat="1" ht="13.5">
      <c r="B193" s="220"/>
      <c r="C193" s="221"/>
      <c r="D193" s="203" t="s">
        <v>212</v>
      </c>
      <c r="E193" s="222" t="s">
        <v>21</v>
      </c>
      <c r="F193" s="223" t="s">
        <v>354</v>
      </c>
      <c r="G193" s="221"/>
      <c r="H193" s="224">
        <v>10</v>
      </c>
      <c r="I193" s="225"/>
      <c r="J193" s="221"/>
      <c r="K193" s="221"/>
      <c r="L193" s="226"/>
      <c r="M193" s="227"/>
      <c r="N193" s="228"/>
      <c r="O193" s="228"/>
      <c r="P193" s="228"/>
      <c r="Q193" s="228"/>
      <c r="R193" s="228"/>
      <c r="S193" s="228"/>
      <c r="T193" s="229"/>
      <c r="AT193" s="230" t="s">
        <v>212</v>
      </c>
      <c r="AU193" s="230" t="s">
        <v>84</v>
      </c>
      <c r="AV193" s="12" t="s">
        <v>84</v>
      </c>
      <c r="AW193" s="12" t="s">
        <v>37</v>
      </c>
      <c r="AX193" s="12" t="s">
        <v>75</v>
      </c>
      <c r="AY193" s="230" t="s">
        <v>125</v>
      </c>
    </row>
    <row r="194" spans="2:51" s="13" customFormat="1" ht="13.5">
      <c r="B194" s="231"/>
      <c r="C194" s="232"/>
      <c r="D194" s="203" t="s">
        <v>212</v>
      </c>
      <c r="E194" s="233" t="s">
        <v>21</v>
      </c>
      <c r="F194" s="234" t="s">
        <v>214</v>
      </c>
      <c r="G194" s="232"/>
      <c r="H194" s="235">
        <v>10</v>
      </c>
      <c r="I194" s="236"/>
      <c r="J194" s="232"/>
      <c r="K194" s="232"/>
      <c r="L194" s="237"/>
      <c r="M194" s="238"/>
      <c r="N194" s="239"/>
      <c r="O194" s="239"/>
      <c r="P194" s="239"/>
      <c r="Q194" s="239"/>
      <c r="R194" s="239"/>
      <c r="S194" s="239"/>
      <c r="T194" s="240"/>
      <c r="AT194" s="241" t="s">
        <v>212</v>
      </c>
      <c r="AU194" s="241" t="s">
        <v>84</v>
      </c>
      <c r="AV194" s="13" t="s">
        <v>124</v>
      </c>
      <c r="AW194" s="13" t="s">
        <v>37</v>
      </c>
      <c r="AX194" s="13" t="s">
        <v>82</v>
      </c>
      <c r="AY194" s="241" t="s">
        <v>125</v>
      </c>
    </row>
    <row r="195" spans="2:65" s="1" customFormat="1" ht="16.5" customHeight="1">
      <c r="B195" s="40"/>
      <c r="C195" s="252" t="s">
        <v>360</v>
      </c>
      <c r="D195" s="252" t="s">
        <v>316</v>
      </c>
      <c r="E195" s="253" t="s">
        <v>361</v>
      </c>
      <c r="F195" s="254" t="s">
        <v>362</v>
      </c>
      <c r="G195" s="255" t="s">
        <v>347</v>
      </c>
      <c r="H195" s="256">
        <v>10</v>
      </c>
      <c r="I195" s="257"/>
      <c r="J195" s="258">
        <f>ROUND(I195*H195,2)</f>
        <v>0</v>
      </c>
      <c r="K195" s="254" t="s">
        <v>130</v>
      </c>
      <c r="L195" s="259"/>
      <c r="M195" s="260" t="s">
        <v>21</v>
      </c>
      <c r="N195" s="261" t="s">
        <v>46</v>
      </c>
      <c r="O195" s="41"/>
      <c r="P195" s="200">
        <f>O195*H195</f>
        <v>0</v>
      </c>
      <c r="Q195" s="200">
        <v>0.097</v>
      </c>
      <c r="R195" s="200">
        <f>Q195*H195</f>
        <v>0.97</v>
      </c>
      <c r="S195" s="200">
        <v>0</v>
      </c>
      <c r="T195" s="201">
        <f>S195*H195</f>
        <v>0</v>
      </c>
      <c r="AR195" s="23" t="s">
        <v>160</v>
      </c>
      <c r="AT195" s="23" t="s">
        <v>316</v>
      </c>
      <c r="AU195" s="23" t="s">
        <v>84</v>
      </c>
      <c r="AY195" s="23" t="s">
        <v>125</v>
      </c>
      <c r="BE195" s="202">
        <f>IF(N195="základní",J195,0)</f>
        <v>0</v>
      </c>
      <c r="BF195" s="202">
        <f>IF(N195="snížená",J195,0)</f>
        <v>0</v>
      </c>
      <c r="BG195" s="202">
        <f>IF(N195="zákl. přenesená",J195,0)</f>
        <v>0</v>
      </c>
      <c r="BH195" s="202">
        <f>IF(N195="sníž. přenesená",J195,0)</f>
        <v>0</v>
      </c>
      <c r="BI195" s="202">
        <f>IF(N195="nulová",J195,0)</f>
        <v>0</v>
      </c>
      <c r="BJ195" s="23" t="s">
        <v>82</v>
      </c>
      <c r="BK195" s="202">
        <f>ROUND(I195*H195,2)</f>
        <v>0</v>
      </c>
      <c r="BL195" s="23" t="s">
        <v>124</v>
      </c>
      <c r="BM195" s="23" t="s">
        <v>363</v>
      </c>
    </row>
    <row r="196" spans="2:51" s="14" customFormat="1" ht="27">
      <c r="B196" s="242"/>
      <c r="C196" s="243"/>
      <c r="D196" s="203" t="s">
        <v>212</v>
      </c>
      <c r="E196" s="244" t="s">
        <v>21</v>
      </c>
      <c r="F196" s="245" t="s">
        <v>359</v>
      </c>
      <c r="G196" s="243"/>
      <c r="H196" s="244" t="s">
        <v>21</v>
      </c>
      <c r="I196" s="246"/>
      <c r="J196" s="243"/>
      <c r="K196" s="243"/>
      <c r="L196" s="247"/>
      <c r="M196" s="248"/>
      <c r="N196" s="249"/>
      <c r="O196" s="249"/>
      <c r="P196" s="249"/>
      <c r="Q196" s="249"/>
      <c r="R196" s="249"/>
      <c r="S196" s="249"/>
      <c r="T196" s="250"/>
      <c r="AT196" s="251" t="s">
        <v>212</v>
      </c>
      <c r="AU196" s="251" t="s">
        <v>84</v>
      </c>
      <c r="AV196" s="14" t="s">
        <v>82</v>
      </c>
      <c r="AW196" s="14" t="s">
        <v>37</v>
      </c>
      <c r="AX196" s="14" t="s">
        <v>75</v>
      </c>
      <c r="AY196" s="251" t="s">
        <v>125</v>
      </c>
    </row>
    <row r="197" spans="2:51" s="12" customFormat="1" ht="13.5">
      <c r="B197" s="220"/>
      <c r="C197" s="221"/>
      <c r="D197" s="203" t="s">
        <v>212</v>
      </c>
      <c r="E197" s="222" t="s">
        <v>21</v>
      </c>
      <c r="F197" s="223" t="s">
        <v>354</v>
      </c>
      <c r="G197" s="221"/>
      <c r="H197" s="224">
        <v>10</v>
      </c>
      <c r="I197" s="225"/>
      <c r="J197" s="221"/>
      <c r="K197" s="221"/>
      <c r="L197" s="226"/>
      <c r="M197" s="227"/>
      <c r="N197" s="228"/>
      <c r="O197" s="228"/>
      <c r="P197" s="228"/>
      <c r="Q197" s="228"/>
      <c r="R197" s="228"/>
      <c r="S197" s="228"/>
      <c r="T197" s="229"/>
      <c r="AT197" s="230" t="s">
        <v>212</v>
      </c>
      <c r="AU197" s="230" t="s">
        <v>84</v>
      </c>
      <c r="AV197" s="12" t="s">
        <v>84</v>
      </c>
      <c r="AW197" s="12" t="s">
        <v>37</v>
      </c>
      <c r="AX197" s="12" t="s">
        <v>75</v>
      </c>
      <c r="AY197" s="230" t="s">
        <v>125</v>
      </c>
    </row>
    <row r="198" spans="2:51" s="13" customFormat="1" ht="13.5">
      <c r="B198" s="231"/>
      <c r="C198" s="232"/>
      <c r="D198" s="203" t="s">
        <v>212</v>
      </c>
      <c r="E198" s="233" t="s">
        <v>21</v>
      </c>
      <c r="F198" s="234" t="s">
        <v>214</v>
      </c>
      <c r="G198" s="232"/>
      <c r="H198" s="235">
        <v>10</v>
      </c>
      <c r="I198" s="236"/>
      <c r="J198" s="232"/>
      <c r="K198" s="232"/>
      <c r="L198" s="237"/>
      <c r="M198" s="238"/>
      <c r="N198" s="239"/>
      <c r="O198" s="239"/>
      <c r="P198" s="239"/>
      <c r="Q198" s="239"/>
      <c r="R198" s="239"/>
      <c r="S198" s="239"/>
      <c r="T198" s="240"/>
      <c r="AT198" s="241" t="s">
        <v>212</v>
      </c>
      <c r="AU198" s="241" t="s">
        <v>84</v>
      </c>
      <c r="AV198" s="13" t="s">
        <v>124</v>
      </c>
      <c r="AW198" s="13" t="s">
        <v>37</v>
      </c>
      <c r="AX198" s="13" t="s">
        <v>82</v>
      </c>
      <c r="AY198" s="241" t="s">
        <v>125</v>
      </c>
    </row>
    <row r="199" spans="2:65" s="1" customFormat="1" ht="16.5" customHeight="1">
      <c r="B199" s="40"/>
      <c r="C199" s="252" t="s">
        <v>364</v>
      </c>
      <c r="D199" s="252" t="s">
        <v>316</v>
      </c>
      <c r="E199" s="253" t="s">
        <v>365</v>
      </c>
      <c r="F199" s="254" t="s">
        <v>366</v>
      </c>
      <c r="G199" s="255" t="s">
        <v>347</v>
      </c>
      <c r="H199" s="256">
        <v>10</v>
      </c>
      <c r="I199" s="257"/>
      <c r="J199" s="258">
        <f>ROUND(I199*H199,2)</f>
        <v>0</v>
      </c>
      <c r="K199" s="254" t="s">
        <v>130</v>
      </c>
      <c r="L199" s="259"/>
      <c r="M199" s="260" t="s">
        <v>21</v>
      </c>
      <c r="N199" s="261" t="s">
        <v>46</v>
      </c>
      <c r="O199" s="41"/>
      <c r="P199" s="200">
        <f>O199*H199</f>
        <v>0</v>
      </c>
      <c r="Q199" s="200">
        <v>0.072</v>
      </c>
      <c r="R199" s="200">
        <f>Q199*H199</f>
        <v>0.72</v>
      </c>
      <c r="S199" s="200">
        <v>0</v>
      </c>
      <c r="T199" s="201">
        <f>S199*H199</f>
        <v>0</v>
      </c>
      <c r="AR199" s="23" t="s">
        <v>160</v>
      </c>
      <c r="AT199" s="23" t="s">
        <v>316</v>
      </c>
      <c r="AU199" s="23" t="s">
        <v>84</v>
      </c>
      <c r="AY199" s="23" t="s">
        <v>125</v>
      </c>
      <c r="BE199" s="202">
        <f>IF(N199="základní",J199,0)</f>
        <v>0</v>
      </c>
      <c r="BF199" s="202">
        <f>IF(N199="snížená",J199,0)</f>
        <v>0</v>
      </c>
      <c r="BG199" s="202">
        <f>IF(N199="zákl. přenesená",J199,0)</f>
        <v>0</v>
      </c>
      <c r="BH199" s="202">
        <f>IF(N199="sníž. přenesená",J199,0)</f>
        <v>0</v>
      </c>
      <c r="BI199" s="202">
        <f>IF(N199="nulová",J199,0)</f>
        <v>0</v>
      </c>
      <c r="BJ199" s="23" t="s">
        <v>82</v>
      </c>
      <c r="BK199" s="202">
        <f>ROUND(I199*H199,2)</f>
        <v>0</v>
      </c>
      <c r="BL199" s="23" t="s">
        <v>124</v>
      </c>
      <c r="BM199" s="23" t="s">
        <v>367</v>
      </c>
    </row>
    <row r="200" spans="2:51" s="14" customFormat="1" ht="27">
      <c r="B200" s="242"/>
      <c r="C200" s="243"/>
      <c r="D200" s="203" t="s">
        <v>212</v>
      </c>
      <c r="E200" s="244" t="s">
        <v>21</v>
      </c>
      <c r="F200" s="245" t="s">
        <v>359</v>
      </c>
      <c r="G200" s="243"/>
      <c r="H200" s="244" t="s">
        <v>21</v>
      </c>
      <c r="I200" s="246"/>
      <c r="J200" s="243"/>
      <c r="K200" s="243"/>
      <c r="L200" s="247"/>
      <c r="M200" s="248"/>
      <c r="N200" s="249"/>
      <c r="O200" s="249"/>
      <c r="P200" s="249"/>
      <c r="Q200" s="249"/>
      <c r="R200" s="249"/>
      <c r="S200" s="249"/>
      <c r="T200" s="250"/>
      <c r="AT200" s="251" t="s">
        <v>212</v>
      </c>
      <c r="AU200" s="251" t="s">
        <v>84</v>
      </c>
      <c r="AV200" s="14" t="s">
        <v>82</v>
      </c>
      <c r="AW200" s="14" t="s">
        <v>37</v>
      </c>
      <c r="AX200" s="14" t="s">
        <v>75</v>
      </c>
      <c r="AY200" s="251" t="s">
        <v>125</v>
      </c>
    </row>
    <row r="201" spans="2:51" s="12" customFormat="1" ht="13.5">
      <c r="B201" s="220"/>
      <c r="C201" s="221"/>
      <c r="D201" s="203" t="s">
        <v>212</v>
      </c>
      <c r="E201" s="222" t="s">
        <v>21</v>
      </c>
      <c r="F201" s="223" t="s">
        <v>354</v>
      </c>
      <c r="G201" s="221"/>
      <c r="H201" s="224">
        <v>10</v>
      </c>
      <c r="I201" s="225"/>
      <c r="J201" s="221"/>
      <c r="K201" s="221"/>
      <c r="L201" s="226"/>
      <c r="M201" s="227"/>
      <c r="N201" s="228"/>
      <c r="O201" s="228"/>
      <c r="P201" s="228"/>
      <c r="Q201" s="228"/>
      <c r="R201" s="228"/>
      <c r="S201" s="228"/>
      <c r="T201" s="229"/>
      <c r="AT201" s="230" t="s">
        <v>212</v>
      </c>
      <c r="AU201" s="230" t="s">
        <v>84</v>
      </c>
      <c r="AV201" s="12" t="s">
        <v>84</v>
      </c>
      <c r="AW201" s="12" t="s">
        <v>37</v>
      </c>
      <c r="AX201" s="12" t="s">
        <v>75</v>
      </c>
      <c r="AY201" s="230" t="s">
        <v>125</v>
      </c>
    </row>
    <row r="202" spans="2:51" s="13" customFormat="1" ht="13.5">
      <c r="B202" s="231"/>
      <c r="C202" s="232"/>
      <c r="D202" s="203" t="s">
        <v>212</v>
      </c>
      <c r="E202" s="233" t="s">
        <v>21</v>
      </c>
      <c r="F202" s="234" t="s">
        <v>214</v>
      </c>
      <c r="G202" s="232"/>
      <c r="H202" s="235">
        <v>10</v>
      </c>
      <c r="I202" s="236"/>
      <c r="J202" s="232"/>
      <c r="K202" s="232"/>
      <c r="L202" s="237"/>
      <c r="M202" s="238"/>
      <c r="N202" s="239"/>
      <c r="O202" s="239"/>
      <c r="P202" s="239"/>
      <c r="Q202" s="239"/>
      <c r="R202" s="239"/>
      <c r="S202" s="239"/>
      <c r="T202" s="240"/>
      <c r="AT202" s="241" t="s">
        <v>212</v>
      </c>
      <c r="AU202" s="241" t="s">
        <v>84</v>
      </c>
      <c r="AV202" s="13" t="s">
        <v>124</v>
      </c>
      <c r="AW202" s="13" t="s">
        <v>37</v>
      </c>
      <c r="AX202" s="13" t="s">
        <v>82</v>
      </c>
      <c r="AY202" s="241" t="s">
        <v>125</v>
      </c>
    </row>
    <row r="203" spans="2:65" s="1" customFormat="1" ht="16.5" customHeight="1">
      <c r="B203" s="40"/>
      <c r="C203" s="252" t="s">
        <v>368</v>
      </c>
      <c r="D203" s="252" t="s">
        <v>316</v>
      </c>
      <c r="E203" s="253" t="s">
        <v>369</v>
      </c>
      <c r="F203" s="254" t="s">
        <v>370</v>
      </c>
      <c r="G203" s="255" t="s">
        <v>347</v>
      </c>
      <c r="H203" s="256">
        <v>10</v>
      </c>
      <c r="I203" s="257"/>
      <c r="J203" s="258">
        <f>ROUND(I203*H203,2)</f>
        <v>0</v>
      </c>
      <c r="K203" s="254" t="s">
        <v>130</v>
      </c>
      <c r="L203" s="259"/>
      <c r="M203" s="260" t="s">
        <v>21</v>
      </c>
      <c r="N203" s="261" t="s">
        <v>46</v>
      </c>
      <c r="O203" s="41"/>
      <c r="P203" s="200">
        <f>O203*H203</f>
        <v>0</v>
      </c>
      <c r="Q203" s="200">
        <v>0.058</v>
      </c>
      <c r="R203" s="200">
        <f>Q203*H203</f>
        <v>0.5800000000000001</v>
      </c>
      <c r="S203" s="200">
        <v>0</v>
      </c>
      <c r="T203" s="201">
        <f>S203*H203</f>
        <v>0</v>
      </c>
      <c r="AR203" s="23" t="s">
        <v>160</v>
      </c>
      <c r="AT203" s="23" t="s">
        <v>316</v>
      </c>
      <c r="AU203" s="23" t="s">
        <v>84</v>
      </c>
      <c r="AY203" s="23" t="s">
        <v>125</v>
      </c>
      <c r="BE203" s="202">
        <f>IF(N203="základní",J203,0)</f>
        <v>0</v>
      </c>
      <c r="BF203" s="202">
        <f>IF(N203="snížená",J203,0)</f>
        <v>0</v>
      </c>
      <c r="BG203" s="202">
        <f>IF(N203="zákl. přenesená",J203,0)</f>
        <v>0</v>
      </c>
      <c r="BH203" s="202">
        <f>IF(N203="sníž. přenesená",J203,0)</f>
        <v>0</v>
      </c>
      <c r="BI203" s="202">
        <f>IF(N203="nulová",J203,0)</f>
        <v>0</v>
      </c>
      <c r="BJ203" s="23" t="s">
        <v>82</v>
      </c>
      <c r="BK203" s="202">
        <f>ROUND(I203*H203,2)</f>
        <v>0</v>
      </c>
      <c r="BL203" s="23" t="s">
        <v>124</v>
      </c>
      <c r="BM203" s="23" t="s">
        <v>371</v>
      </c>
    </row>
    <row r="204" spans="2:51" s="14" customFormat="1" ht="27">
      <c r="B204" s="242"/>
      <c r="C204" s="243"/>
      <c r="D204" s="203" t="s">
        <v>212</v>
      </c>
      <c r="E204" s="244" t="s">
        <v>21</v>
      </c>
      <c r="F204" s="245" t="s">
        <v>359</v>
      </c>
      <c r="G204" s="243"/>
      <c r="H204" s="244" t="s">
        <v>21</v>
      </c>
      <c r="I204" s="246"/>
      <c r="J204" s="243"/>
      <c r="K204" s="243"/>
      <c r="L204" s="247"/>
      <c r="M204" s="248"/>
      <c r="N204" s="249"/>
      <c r="O204" s="249"/>
      <c r="P204" s="249"/>
      <c r="Q204" s="249"/>
      <c r="R204" s="249"/>
      <c r="S204" s="249"/>
      <c r="T204" s="250"/>
      <c r="AT204" s="251" t="s">
        <v>212</v>
      </c>
      <c r="AU204" s="251" t="s">
        <v>84</v>
      </c>
      <c r="AV204" s="14" t="s">
        <v>82</v>
      </c>
      <c r="AW204" s="14" t="s">
        <v>37</v>
      </c>
      <c r="AX204" s="14" t="s">
        <v>75</v>
      </c>
      <c r="AY204" s="251" t="s">
        <v>125</v>
      </c>
    </row>
    <row r="205" spans="2:51" s="12" customFormat="1" ht="13.5">
      <c r="B205" s="220"/>
      <c r="C205" s="221"/>
      <c r="D205" s="203" t="s">
        <v>212</v>
      </c>
      <c r="E205" s="222" t="s">
        <v>21</v>
      </c>
      <c r="F205" s="223" t="s">
        <v>354</v>
      </c>
      <c r="G205" s="221"/>
      <c r="H205" s="224">
        <v>10</v>
      </c>
      <c r="I205" s="225"/>
      <c r="J205" s="221"/>
      <c r="K205" s="221"/>
      <c r="L205" s="226"/>
      <c r="M205" s="227"/>
      <c r="N205" s="228"/>
      <c r="O205" s="228"/>
      <c r="P205" s="228"/>
      <c r="Q205" s="228"/>
      <c r="R205" s="228"/>
      <c r="S205" s="228"/>
      <c r="T205" s="229"/>
      <c r="AT205" s="230" t="s">
        <v>212</v>
      </c>
      <c r="AU205" s="230" t="s">
        <v>84</v>
      </c>
      <c r="AV205" s="12" t="s">
        <v>84</v>
      </c>
      <c r="AW205" s="12" t="s">
        <v>37</v>
      </c>
      <c r="AX205" s="12" t="s">
        <v>75</v>
      </c>
      <c r="AY205" s="230" t="s">
        <v>125</v>
      </c>
    </row>
    <row r="206" spans="2:51" s="13" customFormat="1" ht="13.5">
      <c r="B206" s="231"/>
      <c r="C206" s="232"/>
      <c r="D206" s="203" t="s">
        <v>212</v>
      </c>
      <c r="E206" s="233" t="s">
        <v>21</v>
      </c>
      <c r="F206" s="234" t="s">
        <v>214</v>
      </c>
      <c r="G206" s="232"/>
      <c r="H206" s="235">
        <v>10</v>
      </c>
      <c r="I206" s="236"/>
      <c r="J206" s="232"/>
      <c r="K206" s="232"/>
      <c r="L206" s="237"/>
      <c r="M206" s="238"/>
      <c r="N206" s="239"/>
      <c r="O206" s="239"/>
      <c r="P206" s="239"/>
      <c r="Q206" s="239"/>
      <c r="R206" s="239"/>
      <c r="S206" s="239"/>
      <c r="T206" s="240"/>
      <c r="AT206" s="241" t="s">
        <v>212</v>
      </c>
      <c r="AU206" s="241" t="s">
        <v>84</v>
      </c>
      <c r="AV206" s="13" t="s">
        <v>124</v>
      </c>
      <c r="AW206" s="13" t="s">
        <v>37</v>
      </c>
      <c r="AX206" s="13" t="s">
        <v>82</v>
      </c>
      <c r="AY206" s="241" t="s">
        <v>125</v>
      </c>
    </row>
    <row r="207" spans="2:65" s="1" customFormat="1" ht="16.5" customHeight="1">
      <c r="B207" s="40"/>
      <c r="C207" s="252" t="s">
        <v>372</v>
      </c>
      <c r="D207" s="252" t="s">
        <v>316</v>
      </c>
      <c r="E207" s="253" t="s">
        <v>373</v>
      </c>
      <c r="F207" s="254" t="s">
        <v>374</v>
      </c>
      <c r="G207" s="255" t="s">
        <v>347</v>
      </c>
      <c r="H207" s="256">
        <v>10</v>
      </c>
      <c r="I207" s="257"/>
      <c r="J207" s="258">
        <f>ROUND(I207*H207,2)</f>
        <v>0</v>
      </c>
      <c r="K207" s="254" t="s">
        <v>130</v>
      </c>
      <c r="L207" s="259"/>
      <c r="M207" s="260" t="s">
        <v>21</v>
      </c>
      <c r="N207" s="261" t="s">
        <v>46</v>
      </c>
      <c r="O207" s="41"/>
      <c r="P207" s="200">
        <f>O207*H207</f>
        <v>0</v>
      </c>
      <c r="Q207" s="200">
        <v>0.04</v>
      </c>
      <c r="R207" s="200">
        <f>Q207*H207</f>
        <v>0.4</v>
      </c>
      <c r="S207" s="200">
        <v>0</v>
      </c>
      <c r="T207" s="201">
        <f>S207*H207</f>
        <v>0</v>
      </c>
      <c r="AR207" s="23" t="s">
        <v>160</v>
      </c>
      <c r="AT207" s="23" t="s">
        <v>316</v>
      </c>
      <c r="AU207" s="23" t="s">
        <v>84</v>
      </c>
      <c r="AY207" s="23" t="s">
        <v>125</v>
      </c>
      <c r="BE207" s="202">
        <f>IF(N207="základní",J207,0)</f>
        <v>0</v>
      </c>
      <c r="BF207" s="202">
        <f>IF(N207="snížená",J207,0)</f>
        <v>0</v>
      </c>
      <c r="BG207" s="202">
        <f>IF(N207="zákl. přenesená",J207,0)</f>
        <v>0</v>
      </c>
      <c r="BH207" s="202">
        <f>IF(N207="sníž. přenesená",J207,0)</f>
        <v>0</v>
      </c>
      <c r="BI207" s="202">
        <f>IF(N207="nulová",J207,0)</f>
        <v>0</v>
      </c>
      <c r="BJ207" s="23" t="s">
        <v>82</v>
      </c>
      <c r="BK207" s="202">
        <f>ROUND(I207*H207,2)</f>
        <v>0</v>
      </c>
      <c r="BL207" s="23" t="s">
        <v>124</v>
      </c>
      <c r="BM207" s="23" t="s">
        <v>375</v>
      </c>
    </row>
    <row r="208" spans="2:51" s="14" customFormat="1" ht="27">
      <c r="B208" s="242"/>
      <c r="C208" s="243"/>
      <c r="D208" s="203" t="s">
        <v>212</v>
      </c>
      <c r="E208" s="244" t="s">
        <v>21</v>
      </c>
      <c r="F208" s="245" t="s">
        <v>359</v>
      </c>
      <c r="G208" s="243"/>
      <c r="H208" s="244" t="s">
        <v>21</v>
      </c>
      <c r="I208" s="246"/>
      <c r="J208" s="243"/>
      <c r="K208" s="243"/>
      <c r="L208" s="247"/>
      <c r="M208" s="248"/>
      <c r="N208" s="249"/>
      <c r="O208" s="249"/>
      <c r="P208" s="249"/>
      <c r="Q208" s="249"/>
      <c r="R208" s="249"/>
      <c r="S208" s="249"/>
      <c r="T208" s="250"/>
      <c r="AT208" s="251" t="s">
        <v>212</v>
      </c>
      <c r="AU208" s="251" t="s">
        <v>84</v>
      </c>
      <c r="AV208" s="14" t="s">
        <v>82</v>
      </c>
      <c r="AW208" s="14" t="s">
        <v>37</v>
      </c>
      <c r="AX208" s="14" t="s">
        <v>75</v>
      </c>
      <c r="AY208" s="251" t="s">
        <v>125</v>
      </c>
    </row>
    <row r="209" spans="2:51" s="12" customFormat="1" ht="13.5">
      <c r="B209" s="220"/>
      <c r="C209" s="221"/>
      <c r="D209" s="203" t="s">
        <v>212</v>
      </c>
      <c r="E209" s="222" t="s">
        <v>21</v>
      </c>
      <c r="F209" s="223" t="s">
        <v>354</v>
      </c>
      <c r="G209" s="221"/>
      <c r="H209" s="224">
        <v>10</v>
      </c>
      <c r="I209" s="225"/>
      <c r="J209" s="221"/>
      <c r="K209" s="221"/>
      <c r="L209" s="226"/>
      <c r="M209" s="227"/>
      <c r="N209" s="228"/>
      <c r="O209" s="228"/>
      <c r="P209" s="228"/>
      <c r="Q209" s="228"/>
      <c r="R209" s="228"/>
      <c r="S209" s="228"/>
      <c r="T209" s="229"/>
      <c r="AT209" s="230" t="s">
        <v>212</v>
      </c>
      <c r="AU209" s="230" t="s">
        <v>84</v>
      </c>
      <c r="AV209" s="12" t="s">
        <v>84</v>
      </c>
      <c r="AW209" s="12" t="s">
        <v>37</v>
      </c>
      <c r="AX209" s="12" t="s">
        <v>75</v>
      </c>
      <c r="AY209" s="230" t="s">
        <v>125</v>
      </c>
    </row>
    <row r="210" spans="2:51" s="13" customFormat="1" ht="13.5">
      <c r="B210" s="231"/>
      <c r="C210" s="232"/>
      <c r="D210" s="203" t="s">
        <v>212</v>
      </c>
      <c r="E210" s="233" t="s">
        <v>21</v>
      </c>
      <c r="F210" s="234" t="s">
        <v>214</v>
      </c>
      <c r="G210" s="232"/>
      <c r="H210" s="235">
        <v>10</v>
      </c>
      <c r="I210" s="236"/>
      <c r="J210" s="232"/>
      <c r="K210" s="232"/>
      <c r="L210" s="237"/>
      <c r="M210" s="238"/>
      <c r="N210" s="239"/>
      <c r="O210" s="239"/>
      <c r="P210" s="239"/>
      <c r="Q210" s="239"/>
      <c r="R210" s="239"/>
      <c r="S210" s="239"/>
      <c r="T210" s="240"/>
      <c r="AT210" s="241" t="s">
        <v>212</v>
      </c>
      <c r="AU210" s="241" t="s">
        <v>84</v>
      </c>
      <c r="AV210" s="13" t="s">
        <v>124</v>
      </c>
      <c r="AW210" s="13" t="s">
        <v>37</v>
      </c>
      <c r="AX210" s="13" t="s">
        <v>82</v>
      </c>
      <c r="AY210" s="241" t="s">
        <v>125</v>
      </c>
    </row>
    <row r="211" spans="2:65" s="1" customFormat="1" ht="16.5" customHeight="1">
      <c r="B211" s="40"/>
      <c r="C211" s="252" t="s">
        <v>376</v>
      </c>
      <c r="D211" s="252" t="s">
        <v>316</v>
      </c>
      <c r="E211" s="253" t="s">
        <v>377</v>
      </c>
      <c r="F211" s="254" t="s">
        <v>378</v>
      </c>
      <c r="G211" s="255" t="s">
        <v>347</v>
      </c>
      <c r="H211" s="256">
        <v>10</v>
      </c>
      <c r="I211" s="257"/>
      <c r="J211" s="258">
        <f>ROUND(I211*H211,2)</f>
        <v>0</v>
      </c>
      <c r="K211" s="254" t="s">
        <v>130</v>
      </c>
      <c r="L211" s="259"/>
      <c r="M211" s="260" t="s">
        <v>21</v>
      </c>
      <c r="N211" s="261" t="s">
        <v>46</v>
      </c>
      <c r="O211" s="41"/>
      <c r="P211" s="200">
        <f>O211*H211</f>
        <v>0</v>
      </c>
      <c r="Q211" s="200">
        <v>0.027</v>
      </c>
      <c r="R211" s="200">
        <f>Q211*H211</f>
        <v>0.27</v>
      </c>
      <c r="S211" s="200">
        <v>0</v>
      </c>
      <c r="T211" s="201">
        <f>S211*H211</f>
        <v>0</v>
      </c>
      <c r="AR211" s="23" t="s">
        <v>160</v>
      </c>
      <c r="AT211" s="23" t="s">
        <v>316</v>
      </c>
      <c r="AU211" s="23" t="s">
        <v>84</v>
      </c>
      <c r="AY211" s="23" t="s">
        <v>125</v>
      </c>
      <c r="BE211" s="202">
        <f>IF(N211="základní",J211,0)</f>
        <v>0</v>
      </c>
      <c r="BF211" s="202">
        <f>IF(N211="snížená",J211,0)</f>
        <v>0</v>
      </c>
      <c r="BG211" s="202">
        <f>IF(N211="zákl. přenesená",J211,0)</f>
        <v>0</v>
      </c>
      <c r="BH211" s="202">
        <f>IF(N211="sníž. přenesená",J211,0)</f>
        <v>0</v>
      </c>
      <c r="BI211" s="202">
        <f>IF(N211="nulová",J211,0)</f>
        <v>0</v>
      </c>
      <c r="BJ211" s="23" t="s">
        <v>82</v>
      </c>
      <c r="BK211" s="202">
        <f>ROUND(I211*H211,2)</f>
        <v>0</v>
      </c>
      <c r="BL211" s="23" t="s">
        <v>124</v>
      </c>
      <c r="BM211" s="23" t="s">
        <v>379</v>
      </c>
    </row>
    <row r="212" spans="2:51" s="14" customFormat="1" ht="27">
      <c r="B212" s="242"/>
      <c r="C212" s="243"/>
      <c r="D212" s="203" t="s">
        <v>212</v>
      </c>
      <c r="E212" s="244" t="s">
        <v>21</v>
      </c>
      <c r="F212" s="245" t="s">
        <v>359</v>
      </c>
      <c r="G212" s="243"/>
      <c r="H212" s="244" t="s">
        <v>21</v>
      </c>
      <c r="I212" s="246"/>
      <c r="J212" s="243"/>
      <c r="K212" s="243"/>
      <c r="L212" s="247"/>
      <c r="M212" s="248"/>
      <c r="N212" s="249"/>
      <c r="O212" s="249"/>
      <c r="P212" s="249"/>
      <c r="Q212" s="249"/>
      <c r="R212" s="249"/>
      <c r="S212" s="249"/>
      <c r="T212" s="250"/>
      <c r="AT212" s="251" t="s">
        <v>212</v>
      </c>
      <c r="AU212" s="251" t="s">
        <v>84</v>
      </c>
      <c r="AV212" s="14" t="s">
        <v>82</v>
      </c>
      <c r="AW212" s="14" t="s">
        <v>37</v>
      </c>
      <c r="AX212" s="14" t="s">
        <v>75</v>
      </c>
      <c r="AY212" s="251" t="s">
        <v>125</v>
      </c>
    </row>
    <row r="213" spans="2:51" s="12" customFormat="1" ht="13.5">
      <c r="B213" s="220"/>
      <c r="C213" s="221"/>
      <c r="D213" s="203" t="s">
        <v>212</v>
      </c>
      <c r="E213" s="222" t="s">
        <v>21</v>
      </c>
      <c r="F213" s="223" t="s">
        <v>354</v>
      </c>
      <c r="G213" s="221"/>
      <c r="H213" s="224">
        <v>10</v>
      </c>
      <c r="I213" s="225"/>
      <c r="J213" s="221"/>
      <c r="K213" s="221"/>
      <c r="L213" s="226"/>
      <c r="M213" s="227"/>
      <c r="N213" s="228"/>
      <c r="O213" s="228"/>
      <c r="P213" s="228"/>
      <c r="Q213" s="228"/>
      <c r="R213" s="228"/>
      <c r="S213" s="228"/>
      <c r="T213" s="229"/>
      <c r="AT213" s="230" t="s">
        <v>212</v>
      </c>
      <c r="AU213" s="230" t="s">
        <v>84</v>
      </c>
      <c r="AV213" s="12" t="s">
        <v>84</v>
      </c>
      <c r="AW213" s="12" t="s">
        <v>37</v>
      </c>
      <c r="AX213" s="12" t="s">
        <v>75</v>
      </c>
      <c r="AY213" s="230" t="s">
        <v>125</v>
      </c>
    </row>
    <row r="214" spans="2:51" s="13" customFormat="1" ht="13.5">
      <c r="B214" s="231"/>
      <c r="C214" s="232"/>
      <c r="D214" s="203" t="s">
        <v>212</v>
      </c>
      <c r="E214" s="233" t="s">
        <v>21</v>
      </c>
      <c r="F214" s="234" t="s">
        <v>214</v>
      </c>
      <c r="G214" s="232"/>
      <c r="H214" s="235">
        <v>10</v>
      </c>
      <c r="I214" s="236"/>
      <c r="J214" s="232"/>
      <c r="K214" s="232"/>
      <c r="L214" s="237"/>
      <c r="M214" s="238"/>
      <c r="N214" s="239"/>
      <c r="O214" s="239"/>
      <c r="P214" s="239"/>
      <c r="Q214" s="239"/>
      <c r="R214" s="239"/>
      <c r="S214" s="239"/>
      <c r="T214" s="240"/>
      <c r="AT214" s="241" t="s">
        <v>212</v>
      </c>
      <c r="AU214" s="241" t="s">
        <v>84</v>
      </c>
      <c r="AV214" s="13" t="s">
        <v>124</v>
      </c>
      <c r="AW214" s="13" t="s">
        <v>37</v>
      </c>
      <c r="AX214" s="13" t="s">
        <v>82</v>
      </c>
      <c r="AY214" s="241" t="s">
        <v>125</v>
      </c>
    </row>
    <row r="215" spans="2:65" s="1" customFormat="1" ht="25.5" customHeight="1">
      <c r="B215" s="40"/>
      <c r="C215" s="191" t="s">
        <v>380</v>
      </c>
      <c r="D215" s="191" t="s">
        <v>126</v>
      </c>
      <c r="E215" s="192" t="s">
        <v>381</v>
      </c>
      <c r="F215" s="193" t="s">
        <v>382</v>
      </c>
      <c r="G215" s="194" t="s">
        <v>347</v>
      </c>
      <c r="H215" s="195">
        <v>10</v>
      </c>
      <c r="I215" s="196"/>
      <c r="J215" s="197">
        <f>ROUND(I215*H215,2)</f>
        <v>0</v>
      </c>
      <c r="K215" s="193" t="s">
        <v>130</v>
      </c>
      <c r="L215" s="60"/>
      <c r="M215" s="198" t="s">
        <v>21</v>
      </c>
      <c r="N215" s="199" t="s">
        <v>46</v>
      </c>
      <c r="O215" s="41"/>
      <c r="P215" s="200">
        <f>O215*H215</f>
        <v>0</v>
      </c>
      <c r="Q215" s="200">
        <v>0.21734</v>
      </c>
      <c r="R215" s="200">
        <f>Q215*H215</f>
        <v>2.1734</v>
      </c>
      <c r="S215" s="200">
        <v>0</v>
      </c>
      <c r="T215" s="201">
        <f>S215*H215</f>
        <v>0</v>
      </c>
      <c r="AR215" s="23" t="s">
        <v>124</v>
      </c>
      <c r="AT215" s="23" t="s">
        <v>126</v>
      </c>
      <c r="AU215" s="23" t="s">
        <v>84</v>
      </c>
      <c r="AY215" s="23" t="s">
        <v>125</v>
      </c>
      <c r="BE215" s="202">
        <f>IF(N215="základní",J215,0)</f>
        <v>0</v>
      </c>
      <c r="BF215" s="202">
        <f>IF(N215="snížená",J215,0)</f>
        <v>0</v>
      </c>
      <c r="BG215" s="202">
        <f>IF(N215="zákl. přenesená",J215,0)</f>
        <v>0</v>
      </c>
      <c r="BH215" s="202">
        <f>IF(N215="sníž. přenesená",J215,0)</f>
        <v>0</v>
      </c>
      <c r="BI215" s="202">
        <f>IF(N215="nulová",J215,0)</f>
        <v>0</v>
      </c>
      <c r="BJ215" s="23" t="s">
        <v>82</v>
      </c>
      <c r="BK215" s="202">
        <f>ROUND(I215*H215,2)</f>
        <v>0</v>
      </c>
      <c r="BL215" s="23" t="s">
        <v>124</v>
      </c>
      <c r="BM215" s="23" t="s">
        <v>383</v>
      </c>
    </row>
    <row r="216" spans="2:51" s="12" customFormat="1" ht="13.5">
      <c r="B216" s="220"/>
      <c r="C216" s="221"/>
      <c r="D216" s="203" t="s">
        <v>212</v>
      </c>
      <c r="E216" s="222" t="s">
        <v>21</v>
      </c>
      <c r="F216" s="223" t="s">
        <v>384</v>
      </c>
      <c r="G216" s="221"/>
      <c r="H216" s="224">
        <v>10</v>
      </c>
      <c r="I216" s="225"/>
      <c r="J216" s="221"/>
      <c r="K216" s="221"/>
      <c r="L216" s="226"/>
      <c r="M216" s="227"/>
      <c r="N216" s="228"/>
      <c r="O216" s="228"/>
      <c r="P216" s="228"/>
      <c r="Q216" s="228"/>
      <c r="R216" s="228"/>
      <c r="S216" s="228"/>
      <c r="T216" s="229"/>
      <c r="AT216" s="230" t="s">
        <v>212</v>
      </c>
      <c r="AU216" s="230" t="s">
        <v>84</v>
      </c>
      <c r="AV216" s="12" t="s">
        <v>84</v>
      </c>
      <c r="AW216" s="12" t="s">
        <v>37</v>
      </c>
      <c r="AX216" s="12" t="s">
        <v>75</v>
      </c>
      <c r="AY216" s="230" t="s">
        <v>125</v>
      </c>
    </row>
    <row r="217" spans="2:51" s="13" customFormat="1" ht="13.5">
      <c r="B217" s="231"/>
      <c r="C217" s="232"/>
      <c r="D217" s="203" t="s">
        <v>212</v>
      </c>
      <c r="E217" s="233" t="s">
        <v>21</v>
      </c>
      <c r="F217" s="234" t="s">
        <v>214</v>
      </c>
      <c r="G217" s="232"/>
      <c r="H217" s="235">
        <v>10</v>
      </c>
      <c r="I217" s="236"/>
      <c r="J217" s="232"/>
      <c r="K217" s="232"/>
      <c r="L217" s="237"/>
      <c r="M217" s="238"/>
      <c r="N217" s="239"/>
      <c r="O217" s="239"/>
      <c r="P217" s="239"/>
      <c r="Q217" s="239"/>
      <c r="R217" s="239"/>
      <c r="S217" s="239"/>
      <c r="T217" s="240"/>
      <c r="AT217" s="241" t="s">
        <v>212</v>
      </c>
      <c r="AU217" s="241" t="s">
        <v>84</v>
      </c>
      <c r="AV217" s="13" t="s">
        <v>124</v>
      </c>
      <c r="AW217" s="13" t="s">
        <v>37</v>
      </c>
      <c r="AX217" s="13" t="s">
        <v>82</v>
      </c>
      <c r="AY217" s="241" t="s">
        <v>125</v>
      </c>
    </row>
    <row r="218" spans="2:65" s="1" customFormat="1" ht="16.5" customHeight="1">
      <c r="B218" s="40"/>
      <c r="C218" s="252" t="s">
        <v>385</v>
      </c>
      <c r="D218" s="252" t="s">
        <v>316</v>
      </c>
      <c r="E218" s="253" t="s">
        <v>386</v>
      </c>
      <c r="F218" s="254" t="s">
        <v>387</v>
      </c>
      <c r="G218" s="255" t="s">
        <v>347</v>
      </c>
      <c r="H218" s="256">
        <v>10</v>
      </c>
      <c r="I218" s="257"/>
      <c r="J218" s="258">
        <f>ROUND(I218*H218,2)</f>
        <v>0</v>
      </c>
      <c r="K218" s="254" t="s">
        <v>178</v>
      </c>
      <c r="L218" s="259"/>
      <c r="M218" s="260" t="s">
        <v>21</v>
      </c>
      <c r="N218" s="261" t="s">
        <v>46</v>
      </c>
      <c r="O218" s="41"/>
      <c r="P218" s="200">
        <f>O218*H218</f>
        <v>0</v>
      </c>
      <c r="Q218" s="200">
        <v>0.0035</v>
      </c>
      <c r="R218" s="200">
        <f>Q218*H218</f>
        <v>0.035</v>
      </c>
      <c r="S218" s="200">
        <v>0</v>
      </c>
      <c r="T218" s="201">
        <f>S218*H218</f>
        <v>0</v>
      </c>
      <c r="AR218" s="23" t="s">
        <v>160</v>
      </c>
      <c r="AT218" s="23" t="s">
        <v>316</v>
      </c>
      <c r="AU218" s="23" t="s">
        <v>84</v>
      </c>
      <c r="AY218" s="23" t="s">
        <v>125</v>
      </c>
      <c r="BE218" s="202">
        <f>IF(N218="základní",J218,0)</f>
        <v>0</v>
      </c>
      <c r="BF218" s="202">
        <f>IF(N218="snížená",J218,0)</f>
        <v>0</v>
      </c>
      <c r="BG218" s="202">
        <f>IF(N218="zákl. přenesená",J218,0)</f>
        <v>0</v>
      </c>
      <c r="BH218" s="202">
        <f>IF(N218="sníž. přenesená",J218,0)</f>
        <v>0</v>
      </c>
      <c r="BI218" s="202">
        <f>IF(N218="nulová",J218,0)</f>
        <v>0</v>
      </c>
      <c r="BJ218" s="23" t="s">
        <v>82</v>
      </c>
      <c r="BK218" s="202">
        <f>ROUND(I218*H218,2)</f>
        <v>0</v>
      </c>
      <c r="BL218" s="23" t="s">
        <v>124</v>
      </c>
      <c r="BM218" s="23" t="s">
        <v>388</v>
      </c>
    </row>
    <row r="219" spans="2:65" s="1" customFormat="1" ht="16.5" customHeight="1">
      <c r="B219" s="40"/>
      <c r="C219" s="252" t="s">
        <v>389</v>
      </c>
      <c r="D219" s="252" t="s">
        <v>316</v>
      </c>
      <c r="E219" s="253" t="s">
        <v>390</v>
      </c>
      <c r="F219" s="254" t="s">
        <v>391</v>
      </c>
      <c r="G219" s="255" t="s">
        <v>347</v>
      </c>
      <c r="H219" s="256">
        <v>10</v>
      </c>
      <c r="I219" s="257"/>
      <c r="J219" s="258">
        <f>ROUND(I219*H219,2)</f>
        <v>0</v>
      </c>
      <c r="K219" s="254" t="s">
        <v>178</v>
      </c>
      <c r="L219" s="259"/>
      <c r="M219" s="260" t="s">
        <v>21</v>
      </c>
      <c r="N219" s="261" t="s">
        <v>46</v>
      </c>
      <c r="O219" s="41"/>
      <c r="P219" s="200">
        <f>O219*H219</f>
        <v>0</v>
      </c>
      <c r="Q219" s="200">
        <v>0.064</v>
      </c>
      <c r="R219" s="200">
        <f>Q219*H219</f>
        <v>0.64</v>
      </c>
      <c r="S219" s="200">
        <v>0</v>
      </c>
      <c r="T219" s="201">
        <f>S219*H219</f>
        <v>0</v>
      </c>
      <c r="AR219" s="23" t="s">
        <v>160</v>
      </c>
      <c r="AT219" s="23" t="s">
        <v>316</v>
      </c>
      <c r="AU219" s="23" t="s">
        <v>84</v>
      </c>
      <c r="AY219" s="23" t="s">
        <v>125</v>
      </c>
      <c r="BE219" s="202">
        <f>IF(N219="základní",J219,0)</f>
        <v>0</v>
      </c>
      <c r="BF219" s="202">
        <f>IF(N219="snížená",J219,0)</f>
        <v>0</v>
      </c>
      <c r="BG219" s="202">
        <f>IF(N219="zákl. přenesená",J219,0)</f>
        <v>0</v>
      </c>
      <c r="BH219" s="202">
        <f>IF(N219="sníž. přenesená",J219,0)</f>
        <v>0</v>
      </c>
      <c r="BI219" s="202">
        <f>IF(N219="nulová",J219,0)</f>
        <v>0</v>
      </c>
      <c r="BJ219" s="23" t="s">
        <v>82</v>
      </c>
      <c r="BK219" s="202">
        <f>ROUND(I219*H219,2)</f>
        <v>0</v>
      </c>
      <c r="BL219" s="23" t="s">
        <v>124</v>
      </c>
      <c r="BM219" s="23" t="s">
        <v>392</v>
      </c>
    </row>
    <row r="220" spans="2:65" s="1" customFormat="1" ht="16.5" customHeight="1">
      <c r="B220" s="40"/>
      <c r="C220" s="191" t="s">
        <v>393</v>
      </c>
      <c r="D220" s="191" t="s">
        <v>126</v>
      </c>
      <c r="E220" s="192" t="s">
        <v>394</v>
      </c>
      <c r="F220" s="193" t="s">
        <v>395</v>
      </c>
      <c r="G220" s="194" t="s">
        <v>347</v>
      </c>
      <c r="H220" s="195">
        <v>10</v>
      </c>
      <c r="I220" s="196"/>
      <c r="J220" s="197">
        <f>ROUND(I220*H220,2)</f>
        <v>0</v>
      </c>
      <c r="K220" s="193" t="s">
        <v>130</v>
      </c>
      <c r="L220" s="60"/>
      <c r="M220" s="198" t="s">
        <v>21</v>
      </c>
      <c r="N220" s="199" t="s">
        <v>46</v>
      </c>
      <c r="O220" s="41"/>
      <c r="P220" s="200">
        <f>O220*H220</f>
        <v>0</v>
      </c>
      <c r="Q220" s="200">
        <v>0</v>
      </c>
      <c r="R220" s="200">
        <f>Q220*H220</f>
        <v>0</v>
      </c>
      <c r="S220" s="200">
        <v>0.1</v>
      </c>
      <c r="T220" s="201">
        <f>S220*H220</f>
        <v>1</v>
      </c>
      <c r="AR220" s="23" t="s">
        <v>124</v>
      </c>
      <c r="AT220" s="23" t="s">
        <v>126</v>
      </c>
      <c r="AU220" s="23" t="s">
        <v>84</v>
      </c>
      <c r="AY220" s="23" t="s">
        <v>125</v>
      </c>
      <c r="BE220" s="202">
        <f>IF(N220="základní",J220,0)</f>
        <v>0</v>
      </c>
      <c r="BF220" s="202">
        <f>IF(N220="snížená",J220,0)</f>
        <v>0</v>
      </c>
      <c r="BG220" s="202">
        <f>IF(N220="zákl. přenesená",J220,0)</f>
        <v>0</v>
      </c>
      <c r="BH220" s="202">
        <f>IF(N220="sníž. přenesená",J220,0)</f>
        <v>0</v>
      </c>
      <c r="BI220" s="202">
        <f>IF(N220="nulová",J220,0)</f>
        <v>0</v>
      </c>
      <c r="BJ220" s="23" t="s">
        <v>82</v>
      </c>
      <c r="BK220" s="202">
        <f>ROUND(I220*H220,2)</f>
        <v>0</v>
      </c>
      <c r="BL220" s="23" t="s">
        <v>124</v>
      </c>
      <c r="BM220" s="23" t="s">
        <v>396</v>
      </c>
    </row>
    <row r="221" spans="2:51" s="14" customFormat="1" ht="13.5">
      <c r="B221" s="242"/>
      <c r="C221" s="243"/>
      <c r="D221" s="203" t="s">
        <v>212</v>
      </c>
      <c r="E221" s="244" t="s">
        <v>21</v>
      </c>
      <c r="F221" s="245" t="s">
        <v>397</v>
      </c>
      <c r="G221" s="243"/>
      <c r="H221" s="244" t="s">
        <v>21</v>
      </c>
      <c r="I221" s="246"/>
      <c r="J221" s="243"/>
      <c r="K221" s="243"/>
      <c r="L221" s="247"/>
      <c r="M221" s="248"/>
      <c r="N221" s="249"/>
      <c r="O221" s="249"/>
      <c r="P221" s="249"/>
      <c r="Q221" s="249"/>
      <c r="R221" s="249"/>
      <c r="S221" s="249"/>
      <c r="T221" s="250"/>
      <c r="AT221" s="251" t="s">
        <v>212</v>
      </c>
      <c r="AU221" s="251" t="s">
        <v>84</v>
      </c>
      <c r="AV221" s="14" t="s">
        <v>82</v>
      </c>
      <c r="AW221" s="14" t="s">
        <v>37</v>
      </c>
      <c r="AX221" s="14" t="s">
        <v>75</v>
      </c>
      <c r="AY221" s="251" t="s">
        <v>125</v>
      </c>
    </row>
    <row r="222" spans="2:51" s="12" customFormat="1" ht="13.5">
      <c r="B222" s="220"/>
      <c r="C222" s="221"/>
      <c r="D222" s="203" t="s">
        <v>212</v>
      </c>
      <c r="E222" s="222" t="s">
        <v>21</v>
      </c>
      <c r="F222" s="223" t="s">
        <v>384</v>
      </c>
      <c r="G222" s="221"/>
      <c r="H222" s="224">
        <v>10</v>
      </c>
      <c r="I222" s="225"/>
      <c r="J222" s="221"/>
      <c r="K222" s="221"/>
      <c r="L222" s="226"/>
      <c r="M222" s="227"/>
      <c r="N222" s="228"/>
      <c r="O222" s="228"/>
      <c r="P222" s="228"/>
      <c r="Q222" s="228"/>
      <c r="R222" s="228"/>
      <c r="S222" s="228"/>
      <c r="T222" s="229"/>
      <c r="AT222" s="230" t="s">
        <v>212</v>
      </c>
      <c r="AU222" s="230" t="s">
        <v>84</v>
      </c>
      <c r="AV222" s="12" t="s">
        <v>84</v>
      </c>
      <c r="AW222" s="12" t="s">
        <v>37</v>
      </c>
      <c r="AX222" s="12" t="s">
        <v>75</v>
      </c>
      <c r="AY222" s="230" t="s">
        <v>125</v>
      </c>
    </row>
    <row r="223" spans="2:51" s="13" customFormat="1" ht="13.5">
      <c r="B223" s="231"/>
      <c r="C223" s="232"/>
      <c r="D223" s="203" t="s">
        <v>212</v>
      </c>
      <c r="E223" s="233" t="s">
        <v>21</v>
      </c>
      <c r="F223" s="234" t="s">
        <v>214</v>
      </c>
      <c r="G223" s="232"/>
      <c r="H223" s="235">
        <v>10</v>
      </c>
      <c r="I223" s="236"/>
      <c r="J223" s="232"/>
      <c r="K223" s="232"/>
      <c r="L223" s="237"/>
      <c r="M223" s="238"/>
      <c r="N223" s="239"/>
      <c r="O223" s="239"/>
      <c r="P223" s="239"/>
      <c r="Q223" s="239"/>
      <c r="R223" s="239"/>
      <c r="S223" s="239"/>
      <c r="T223" s="240"/>
      <c r="AT223" s="241" t="s">
        <v>212</v>
      </c>
      <c r="AU223" s="241" t="s">
        <v>84</v>
      </c>
      <c r="AV223" s="13" t="s">
        <v>124</v>
      </c>
      <c r="AW223" s="13" t="s">
        <v>37</v>
      </c>
      <c r="AX223" s="13" t="s">
        <v>82</v>
      </c>
      <c r="AY223" s="241" t="s">
        <v>125</v>
      </c>
    </row>
    <row r="224" spans="2:65" s="1" customFormat="1" ht="16.5" customHeight="1">
      <c r="B224" s="40"/>
      <c r="C224" s="191" t="s">
        <v>398</v>
      </c>
      <c r="D224" s="191" t="s">
        <v>126</v>
      </c>
      <c r="E224" s="192" t="s">
        <v>399</v>
      </c>
      <c r="F224" s="193" t="s">
        <v>400</v>
      </c>
      <c r="G224" s="194" t="s">
        <v>347</v>
      </c>
      <c r="H224" s="195">
        <v>11</v>
      </c>
      <c r="I224" s="196"/>
      <c r="J224" s="197">
        <f>ROUND(I224*H224,2)</f>
        <v>0</v>
      </c>
      <c r="K224" s="193" t="s">
        <v>130</v>
      </c>
      <c r="L224" s="60"/>
      <c r="M224" s="198" t="s">
        <v>21</v>
      </c>
      <c r="N224" s="199" t="s">
        <v>46</v>
      </c>
      <c r="O224" s="41"/>
      <c r="P224" s="200">
        <f>O224*H224</f>
        <v>0</v>
      </c>
      <c r="Q224" s="200">
        <v>0.4208</v>
      </c>
      <c r="R224" s="200">
        <f>Q224*H224</f>
        <v>4.6288</v>
      </c>
      <c r="S224" s="200">
        <v>0</v>
      </c>
      <c r="T224" s="201">
        <f>S224*H224</f>
        <v>0</v>
      </c>
      <c r="AR224" s="23" t="s">
        <v>124</v>
      </c>
      <c r="AT224" s="23" t="s">
        <v>126</v>
      </c>
      <c r="AU224" s="23" t="s">
        <v>84</v>
      </c>
      <c r="AY224" s="23" t="s">
        <v>125</v>
      </c>
      <c r="BE224" s="202">
        <f>IF(N224="základní",J224,0)</f>
        <v>0</v>
      </c>
      <c r="BF224" s="202">
        <f>IF(N224="snížená",J224,0)</f>
        <v>0</v>
      </c>
      <c r="BG224" s="202">
        <f>IF(N224="zákl. přenesená",J224,0)</f>
        <v>0</v>
      </c>
      <c r="BH224" s="202">
        <f>IF(N224="sníž. přenesená",J224,0)</f>
        <v>0</v>
      </c>
      <c r="BI224" s="202">
        <f>IF(N224="nulová",J224,0)</f>
        <v>0</v>
      </c>
      <c r="BJ224" s="23" t="s">
        <v>82</v>
      </c>
      <c r="BK224" s="202">
        <f>ROUND(I224*H224,2)</f>
        <v>0</v>
      </c>
      <c r="BL224" s="23" t="s">
        <v>124</v>
      </c>
      <c r="BM224" s="23" t="s">
        <v>401</v>
      </c>
    </row>
    <row r="225" spans="2:51" s="12" customFormat="1" ht="13.5">
      <c r="B225" s="220"/>
      <c r="C225" s="221"/>
      <c r="D225" s="203" t="s">
        <v>212</v>
      </c>
      <c r="E225" s="222" t="s">
        <v>21</v>
      </c>
      <c r="F225" s="223" t="s">
        <v>402</v>
      </c>
      <c r="G225" s="221"/>
      <c r="H225" s="224">
        <v>11</v>
      </c>
      <c r="I225" s="225"/>
      <c r="J225" s="221"/>
      <c r="K225" s="221"/>
      <c r="L225" s="226"/>
      <c r="M225" s="227"/>
      <c r="N225" s="228"/>
      <c r="O225" s="228"/>
      <c r="P225" s="228"/>
      <c r="Q225" s="228"/>
      <c r="R225" s="228"/>
      <c r="S225" s="228"/>
      <c r="T225" s="229"/>
      <c r="AT225" s="230" t="s">
        <v>212</v>
      </c>
      <c r="AU225" s="230" t="s">
        <v>84</v>
      </c>
      <c r="AV225" s="12" t="s">
        <v>84</v>
      </c>
      <c r="AW225" s="12" t="s">
        <v>37</v>
      </c>
      <c r="AX225" s="12" t="s">
        <v>75</v>
      </c>
      <c r="AY225" s="230" t="s">
        <v>125</v>
      </c>
    </row>
    <row r="226" spans="2:51" s="13" customFormat="1" ht="13.5">
      <c r="B226" s="231"/>
      <c r="C226" s="232"/>
      <c r="D226" s="203" t="s">
        <v>212</v>
      </c>
      <c r="E226" s="233" t="s">
        <v>21</v>
      </c>
      <c r="F226" s="234" t="s">
        <v>214</v>
      </c>
      <c r="G226" s="232"/>
      <c r="H226" s="235">
        <v>11</v>
      </c>
      <c r="I226" s="236"/>
      <c r="J226" s="232"/>
      <c r="K226" s="232"/>
      <c r="L226" s="237"/>
      <c r="M226" s="238"/>
      <c r="N226" s="239"/>
      <c r="O226" s="239"/>
      <c r="P226" s="239"/>
      <c r="Q226" s="239"/>
      <c r="R226" s="239"/>
      <c r="S226" s="239"/>
      <c r="T226" s="240"/>
      <c r="AT226" s="241" t="s">
        <v>212</v>
      </c>
      <c r="AU226" s="241" t="s">
        <v>84</v>
      </c>
      <c r="AV226" s="13" t="s">
        <v>124</v>
      </c>
      <c r="AW226" s="13" t="s">
        <v>37</v>
      </c>
      <c r="AX226" s="13" t="s">
        <v>82</v>
      </c>
      <c r="AY226" s="241" t="s">
        <v>125</v>
      </c>
    </row>
    <row r="227" spans="2:65" s="1" customFormat="1" ht="25.5" customHeight="1">
      <c r="B227" s="40"/>
      <c r="C227" s="191" t="s">
        <v>403</v>
      </c>
      <c r="D227" s="191" t="s">
        <v>126</v>
      </c>
      <c r="E227" s="192" t="s">
        <v>404</v>
      </c>
      <c r="F227" s="193" t="s">
        <v>405</v>
      </c>
      <c r="G227" s="194" t="s">
        <v>347</v>
      </c>
      <c r="H227" s="195">
        <v>10</v>
      </c>
      <c r="I227" s="196"/>
      <c r="J227" s="197">
        <f>ROUND(I227*H227,2)</f>
        <v>0</v>
      </c>
      <c r="K227" s="193" t="s">
        <v>130</v>
      </c>
      <c r="L227" s="60"/>
      <c r="M227" s="198" t="s">
        <v>21</v>
      </c>
      <c r="N227" s="199" t="s">
        <v>46</v>
      </c>
      <c r="O227" s="41"/>
      <c r="P227" s="200">
        <f>O227*H227</f>
        <v>0</v>
      </c>
      <c r="Q227" s="200">
        <v>0.31108</v>
      </c>
      <c r="R227" s="200">
        <f>Q227*H227</f>
        <v>3.1108000000000002</v>
      </c>
      <c r="S227" s="200">
        <v>0</v>
      </c>
      <c r="T227" s="201">
        <f>S227*H227</f>
        <v>0</v>
      </c>
      <c r="AR227" s="23" t="s">
        <v>124</v>
      </c>
      <c r="AT227" s="23" t="s">
        <v>126</v>
      </c>
      <c r="AU227" s="23" t="s">
        <v>84</v>
      </c>
      <c r="AY227" s="23" t="s">
        <v>125</v>
      </c>
      <c r="BE227" s="202">
        <f>IF(N227="základní",J227,0)</f>
        <v>0</v>
      </c>
      <c r="BF227" s="202">
        <f>IF(N227="snížená",J227,0)</f>
        <v>0</v>
      </c>
      <c r="BG227" s="202">
        <f>IF(N227="zákl. přenesená",J227,0)</f>
        <v>0</v>
      </c>
      <c r="BH227" s="202">
        <f>IF(N227="sníž. přenesená",J227,0)</f>
        <v>0</v>
      </c>
      <c r="BI227" s="202">
        <f>IF(N227="nulová",J227,0)</f>
        <v>0</v>
      </c>
      <c r="BJ227" s="23" t="s">
        <v>82</v>
      </c>
      <c r="BK227" s="202">
        <f>ROUND(I227*H227,2)</f>
        <v>0</v>
      </c>
      <c r="BL227" s="23" t="s">
        <v>124</v>
      </c>
      <c r="BM227" s="23" t="s">
        <v>406</v>
      </c>
    </row>
    <row r="228" spans="2:51" s="12" customFormat="1" ht="13.5">
      <c r="B228" s="220"/>
      <c r="C228" s="221"/>
      <c r="D228" s="203" t="s">
        <v>212</v>
      </c>
      <c r="E228" s="222" t="s">
        <v>21</v>
      </c>
      <c r="F228" s="223" t="s">
        <v>407</v>
      </c>
      <c r="G228" s="221"/>
      <c r="H228" s="224">
        <v>8</v>
      </c>
      <c r="I228" s="225"/>
      <c r="J228" s="221"/>
      <c r="K228" s="221"/>
      <c r="L228" s="226"/>
      <c r="M228" s="227"/>
      <c r="N228" s="228"/>
      <c r="O228" s="228"/>
      <c r="P228" s="228"/>
      <c r="Q228" s="228"/>
      <c r="R228" s="228"/>
      <c r="S228" s="228"/>
      <c r="T228" s="229"/>
      <c r="AT228" s="230" t="s">
        <v>212</v>
      </c>
      <c r="AU228" s="230" t="s">
        <v>84</v>
      </c>
      <c r="AV228" s="12" t="s">
        <v>84</v>
      </c>
      <c r="AW228" s="12" t="s">
        <v>37</v>
      </c>
      <c r="AX228" s="12" t="s">
        <v>75</v>
      </c>
      <c r="AY228" s="230" t="s">
        <v>125</v>
      </c>
    </row>
    <row r="229" spans="2:51" s="12" customFormat="1" ht="13.5">
      <c r="B229" s="220"/>
      <c r="C229" s="221"/>
      <c r="D229" s="203" t="s">
        <v>212</v>
      </c>
      <c r="E229" s="222" t="s">
        <v>21</v>
      </c>
      <c r="F229" s="223" t="s">
        <v>408</v>
      </c>
      <c r="G229" s="221"/>
      <c r="H229" s="224">
        <v>2</v>
      </c>
      <c r="I229" s="225"/>
      <c r="J229" s="221"/>
      <c r="K229" s="221"/>
      <c r="L229" s="226"/>
      <c r="M229" s="227"/>
      <c r="N229" s="228"/>
      <c r="O229" s="228"/>
      <c r="P229" s="228"/>
      <c r="Q229" s="228"/>
      <c r="R229" s="228"/>
      <c r="S229" s="228"/>
      <c r="T229" s="229"/>
      <c r="AT229" s="230" t="s">
        <v>212</v>
      </c>
      <c r="AU229" s="230" t="s">
        <v>84</v>
      </c>
      <c r="AV229" s="12" t="s">
        <v>84</v>
      </c>
      <c r="AW229" s="12" t="s">
        <v>37</v>
      </c>
      <c r="AX229" s="12" t="s">
        <v>75</v>
      </c>
      <c r="AY229" s="230" t="s">
        <v>125</v>
      </c>
    </row>
    <row r="230" spans="2:51" s="13" customFormat="1" ht="13.5">
      <c r="B230" s="231"/>
      <c r="C230" s="232"/>
      <c r="D230" s="203" t="s">
        <v>212</v>
      </c>
      <c r="E230" s="233" t="s">
        <v>21</v>
      </c>
      <c r="F230" s="234" t="s">
        <v>214</v>
      </c>
      <c r="G230" s="232"/>
      <c r="H230" s="235">
        <v>10</v>
      </c>
      <c r="I230" s="236"/>
      <c r="J230" s="232"/>
      <c r="K230" s="232"/>
      <c r="L230" s="237"/>
      <c r="M230" s="238"/>
      <c r="N230" s="239"/>
      <c r="O230" s="239"/>
      <c r="P230" s="239"/>
      <c r="Q230" s="239"/>
      <c r="R230" s="239"/>
      <c r="S230" s="239"/>
      <c r="T230" s="240"/>
      <c r="AT230" s="241" t="s">
        <v>212</v>
      </c>
      <c r="AU230" s="241" t="s">
        <v>84</v>
      </c>
      <c r="AV230" s="13" t="s">
        <v>124</v>
      </c>
      <c r="AW230" s="13" t="s">
        <v>37</v>
      </c>
      <c r="AX230" s="13" t="s">
        <v>82</v>
      </c>
      <c r="AY230" s="241" t="s">
        <v>125</v>
      </c>
    </row>
    <row r="231" spans="2:65" s="1" customFormat="1" ht="16.5" customHeight="1">
      <c r="B231" s="40"/>
      <c r="C231" s="191" t="s">
        <v>409</v>
      </c>
      <c r="D231" s="191" t="s">
        <v>126</v>
      </c>
      <c r="E231" s="192" t="s">
        <v>410</v>
      </c>
      <c r="F231" s="193" t="s">
        <v>411</v>
      </c>
      <c r="G231" s="194" t="s">
        <v>347</v>
      </c>
      <c r="H231" s="195">
        <v>10</v>
      </c>
      <c r="I231" s="196"/>
      <c r="J231" s="197">
        <f>ROUND(I231*H231,2)</f>
        <v>0</v>
      </c>
      <c r="K231" s="193" t="s">
        <v>178</v>
      </c>
      <c r="L231" s="60"/>
      <c r="M231" s="198" t="s">
        <v>21</v>
      </c>
      <c r="N231" s="199" t="s">
        <v>46</v>
      </c>
      <c r="O231" s="41"/>
      <c r="P231" s="200">
        <f>O231*H231</f>
        <v>0</v>
      </c>
      <c r="Q231" s="200">
        <v>0</v>
      </c>
      <c r="R231" s="200">
        <f>Q231*H231</f>
        <v>0</v>
      </c>
      <c r="S231" s="200">
        <v>0</v>
      </c>
      <c r="T231" s="201">
        <f>S231*H231</f>
        <v>0</v>
      </c>
      <c r="AR231" s="23" t="s">
        <v>124</v>
      </c>
      <c r="AT231" s="23" t="s">
        <v>126</v>
      </c>
      <c r="AU231" s="23" t="s">
        <v>84</v>
      </c>
      <c r="AY231" s="23" t="s">
        <v>125</v>
      </c>
      <c r="BE231" s="202">
        <f>IF(N231="základní",J231,0)</f>
        <v>0</v>
      </c>
      <c r="BF231" s="202">
        <f>IF(N231="snížená",J231,0)</f>
        <v>0</v>
      </c>
      <c r="BG231" s="202">
        <f>IF(N231="zákl. přenesená",J231,0)</f>
        <v>0</v>
      </c>
      <c r="BH231" s="202">
        <f>IF(N231="sníž. přenesená",J231,0)</f>
        <v>0</v>
      </c>
      <c r="BI231" s="202">
        <f>IF(N231="nulová",J231,0)</f>
        <v>0</v>
      </c>
      <c r="BJ231" s="23" t="s">
        <v>82</v>
      </c>
      <c r="BK231" s="202">
        <f>ROUND(I231*H231,2)</f>
        <v>0</v>
      </c>
      <c r="BL231" s="23" t="s">
        <v>124</v>
      </c>
      <c r="BM231" s="23" t="s">
        <v>412</v>
      </c>
    </row>
    <row r="232" spans="2:51" s="14" customFormat="1" ht="13.5">
      <c r="B232" s="242"/>
      <c r="C232" s="243"/>
      <c r="D232" s="203" t="s">
        <v>212</v>
      </c>
      <c r="E232" s="244" t="s">
        <v>21</v>
      </c>
      <c r="F232" s="245" t="s">
        <v>413</v>
      </c>
      <c r="G232" s="243"/>
      <c r="H232" s="244" t="s">
        <v>21</v>
      </c>
      <c r="I232" s="246"/>
      <c r="J232" s="243"/>
      <c r="K232" s="243"/>
      <c r="L232" s="247"/>
      <c r="M232" s="248"/>
      <c r="N232" s="249"/>
      <c r="O232" s="249"/>
      <c r="P232" s="249"/>
      <c r="Q232" s="249"/>
      <c r="R232" s="249"/>
      <c r="S232" s="249"/>
      <c r="T232" s="250"/>
      <c r="AT232" s="251" t="s">
        <v>212</v>
      </c>
      <c r="AU232" s="251" t="s">
        <v>84</v>
      </c>
      <c r="AV232" s="14" t="s">
        <v>82</v>
      </c>
      <c r="AW232" s="14" t="s">
        <v>37</v>
      </c>
      <c r="AX232" s="14" t="s">
        <v>75</v>
      </c>
      <c r="AY232" s="251" t="s">
        <v>125</v>
      </c>
    </row>
    <row r="233" spans="2:51" s="12" customFormat="1" ht="13.5">
      <c r="B233" s="220"/>
      <c r="C233" s="221"/>
      <c r="D233" s="203" t="s">
        <v>212</v>
      </c>
      <c r="E233" s="222" t="s">
        <v>21</v>
      </c>
      <c r="F233" s="223" t="s">
        <v>414</v>
      </c>
      <c r="G233" s="221"/>
      <c r="H233" s="224">
        <v>10</v>
      </c>
      <c r="I233" s="225"/>
      <c r="J233" s="221"/>
      <c r="K233" s="221"/>
      <c r="L233" s="226"/>
      <c r="M233" s="227"/>
      <c r="N233" s="228"/>
      <c r="O233" s="228"/>
      <c r="P233" s="228"/>
      <c r="Q233" s="228"/>
      <c r="R233" s="228"/>
      <c r="S233" s="228"/>
      <c r="T233" s="229"/>
      <c r="AT233" s="230" t="s">
        <v>212</v>
      </c>
      <c r="AU233" s="230" t="s">
        <v>84</v>
      </c>
      <c r="AV233" s="12" t="s">
        <v>84</v>
      </c>
      <c r="AW233" s="12" t="s">
        <v>37</v>
      </c>
      <c r="AX233" s="12" t="s">
        <v>75</v>
      </c>
      <c r="AY233" s="230" t="s">
        <v>125</v>
      </c>
    </row>
    <row r="234" spans="2:51" s="13" customFormat="1" ht="13.5">
      <c r="B234" s="231"/>
      <c r="C234" s="232"/>
      <c r="D234" s="203" t="s">
        <v>212</v>
      </c>
      <c r="E234" s="233" t="s">
        <v>21</v>
      </c>
      <c r="F234" s="234" t="s">
        <v>214</v>
      </c>
      <c r="G234" s="232"/>
      <c r="H234" s="235">
        <v>10</v>
      </c>
      <c r="I234" s="236"/>
      <c r="J234" s="232"/>
      <c r="K234" s="232"/>
      <c r="L234" s="237"/>
      <c r="M234" s="238"/>
      <c r="N234" s="239"/>
      <c r="O234" s="239"/>
      <c r="P234" s="239"/>
      <c r="Q234" s="239"/>
      <c r="R234" s="239"/>
      <c r="S234" s="239"/>
      <c r="T234" s="240"/>
      <c r="AT234" s="241" t="s">
        <v>212</v>
      </c>
      <c r="AU234" s="241" t="s">
        <v>84</v>
      </c>
      <c r="AV234" s="13" t="s">
        <v>124</v>
      </c>
      <c r="AW234" s="13" t="s">
        <v>37</v>
      </c>
      <c r="AX234" s="13" t="s">
        <v>82</v>
      </c>
      <c r="AY234" s="241" t="s">
        <v>125</v>
      </c>
    </row>
    <row r="235" spans="2:65" s="1" customFormat="1" ht="16.5" customHeight="1">
      <c r="B235" s="40"/>
      <c r="C235" s="191" t="s">
        <v>415</v>
      </c>
      <c r="D235" s="191" t="s">
        <v>126</v>
      </c>
      <c r="E235" s="192" t="s">
        <v>416</v>
      </c>
      <c r="F235" s="193" t="s">
        <v>417</v>
      </c>
      <c r="G235" s="194" t="s">
        <v>347</v>
      </c>
      <c r="H235" s="195">
        <v>2</v>
      </c>
      <c r="I235" s="196"/>
      <c r="J235" s="197">
        <f>ROUND(I235*H235,2)</f>
        <v>0</v>
      </c>
      <c r="K235" s="193" t="s">
        <v>178</v>
      </c>
      <c r="L235" s="60"/>
      <c r="M235" s="198" t="s">
        <v>21</v>
      </c>
      <c r="N235" s="199" t="s">
        <v>46</v>
      </c>
      <c r="O235" s="41"/>
      <c r="P235" s="200">
        <f>O235*H235</f>
        <v>0</v>
      </c>
      <c r="Q235" s="200">
        <v>0</v>
      </c>
      <c r="R235" s="200">
        <f>Q235*H235</f>
        <v>0</v>
      </c>
      <c r="S235" s="200">
        <v>0</v>
      </c>
      <c r="T235" s="201">
        <f>S235*H235</f>
        <v>0</v>
      </c>
      <c r="AR235" s="23" t="s">
        <v>124</v>
      </c>
      <c r="AT235" s="23" t="s">
        <v>126</v>
      </c>
      <c r="AU235" s="23" t="s">
        <v>84</v>
      </c>
      <c r="AY235" s="23" t="s">
        <v>125</v>
      </c>
      <c r="BE235" s="202">
        <f>IF(N235="základní",J235,0)</f>
        <v>0</v>
      </c>
      <c r="BF235" s="202">
        <f>IF(N235="snížená",J235,0)</f>
        <v>0</v>
      </c>
      <c r="BG235" s="202">
        <f>IF(N235="zákl. přenesená",J235,0)</f>
        <v>0</v>
      </c>
      <c r="BH235" s="202">
        <f>IF(N235="sníž. přenesená",J235,0)</f>
        <v>0</v>
      </c>
      <c r="BI235" s="202">
        <f>IF(N235="nulová",J235,0)</f>
        <v>0</v>
      </c>
      <c r="BJ235" s="23" t="s">
        <v>82</v>
      </c>
      <c r="BK235" s="202">
        <f>ROUND(I235*H235,2)</f>
        <v>0</v>
      </c>
      <c r="BL235" s="23" t="s">
        <v>124</v>
      </c>
      <c r="BM235" s="23" t="s">
        <v>418</v>
      </c>
    </row>
    <row r="236" spans="2:63" s="10" customFormat="1" ht="29.85" customHeight="1">
      <c r="B236" s="177"/>
      <c r="C236" s="178"/>
      <c r="D236" s="179" t="s">
        <v>74</v>
      </c>
      <c r="E236" s="218" t="s">
        <v>165</v>
      </c>
      <c r="F236" s="218" t="s">
        <v>419</v>
      </c>
      <c r="G236" s="178"/>
      <c r="H236" s="178"/>
      <c r="I236" s="181"/>
      <c r="J236" s="219">
        <f>BK236</f>
        <v>0</v>
      </c>
      <c r="K236" s="178"/>
      <c r="L236" s="183"/>
      <c r="M236" s="184"/>
      <c r="N236" s="185"/>
      <c r="O236" s="185"/>
      <c r="P236" s="186">
        <f>SUM(P237:P266)</f>
        <v>0</v>
      </c>
      <c r="Q236" s="185"/>
      <c r="R236" s="186">
        <f>SUM(R237:R266)</f>
        <v>139.33243000000002</v>
      </c>
      <c r="S236" s="185"/>
      <c r="T236" s="187">
        <f>SUM(T237:T266)</f>
        <v>36.02</v>
      </c>
      <c r="AR236" s="188" t="s">
        <v>82</v>
      </c>
      <c r="AT236" s="189" t="s">
        <v>74</v>
      </c>
      <c r="AU236" s="189" t="s">
        <v>82</v>
      </c>
      <c r="AY236" s="188" t="s">
        <v>125</v>
      </c>
      <c r="BK236" s="190">
        <f>SUM(BK237:BK266)</f>
        <v>0</v>
      </c>
    </row>
    <row r="237" spans="2:65" s="1" customFormat="1" ht="25.5" customHeight="1">
      <c r="B237" s="40"/>
      <c r="C237" s="191" t="s">
        <v>420</v>
      </c>
      <c r="D237" s="191" t="s">
        <v>126</v>
      </c>
      <c r="E237" s="192" t="s">
        <v>421</v>
      </c>
      <c r="F237" s="193" t="s">
        <v>422</v>
      </c>
      <c r="G237" s="194" t="s">
        <v>251</v>
      </c>
      <c r="H237" s="195">
        <v>1118</v>
      </c>
      <c r="I237" s="196"/>
      <c r="J237" s="197">
        <f>ROUND(I237*H237,2)</f>
        <v>0</v>
      </c>
      <c r="K237" s="193" t="s">
        <v>178</v>
      </c>
      <c r="L237" s="60"/>
      <c r="M237" s="198" t="s">
        <v>21</v>
      </c>
      <c r="N237" s="199" t="s">
        <v>46</v>
      </c>
      <c r="O237" s="41"/>
      <c r="P237" s="200">
        <f>O237*H237</f>
        <v>0</v>
      </c>
      <c r="Q237" s="200">
        <v>0.08978</v>
      </c>
      <c r="R237" s="200">
        <f>Q237*H237</f>
        <v>100.37404</v>
      </c>
      <c r="S237" s="200">
        <v>0</v>
      </c>
      <c r="T237" s="201">
        <f>S237*H237</f>
        <v>0</v>
      </c>
      <c r="AR237" s="23" t="s">
        <v>124</v>
      </c>
      <c r="AT237" s="23" t="s">
        <v>126</v>
      </c>
      <c r="AU237" s="23" t="s">
        <v>84</v>
      </c>
      <c r="AY237" s="23" t="s">
        <v>125</v>
      </c>
      <c r="BE237" s="202">
        <f>IF(N237="základní",J237,0)</f>
        <v>0</v>
      </c>
      <c r="BF237" s="202">
        <f>IF(N237="snížená",J237,0)</f>
        <v>0</v>
      </c>
      <c r="BG237" s="202">
        <f>IF(N237="zákl. přenesená",J237,0)</f>
        <v>0</v>
      </c>
      <c r="BH237" s="202">
        <f>IF(N237="sníž. přenesená",J237,0)</f>
        <v>0</v>
      </c>
      <c r="BI237" s="202">
        <f>IF(N237="nulová",J237,0)</f>
        <v>0</v>
      </c>
      <c r="BJ237" s="23" t="s">
        <v>82</v>
      </c>
      <c r="BK237" s="202">
        <f>ROUND(I237*H237,2)</f>
        <v>0</v>
      </c>
      <c r="BL237" s="23" t="s">
        <v>124</v>
      </c>
      <c r="BM237" s="23" t="s">
        <v>423</v>
      </c>
    </row>
    <row r="238" spans="2:51" s="12" customFormat="1" ht="13.5">
      <c r="B238" s="220"/>
      <c r="C238" s="221"/>
      <c r="D238" s="203" t="s">
        <v>212</v>
      </c>
      <c r="E238" s="222" t="s">
        <v>21</v>
      </c>
      <c r="F238" s="223" t="s">
        <v>424</v>
      </c>
      <c r="G238" s="221"/>
      <c r="H238" s="224">
        <v>1020</v>
      </c>
      <c r="I238" s="225"/>
      <c r="J238" s="221"/>
      <c r="K238" s="221"/>
      <c r="L238" s="226"/>
      <c r="M238" s="227"/>
      <c r="N238" s="228"/>
      <c r="O238" s="228"/>
      <c r="P238" s="228"/>
      <c r="Q238" s="228"/>
      <c r="R238" s="228"/>
      <c r="S238" s="228"/>
      <c r="T238" s="229"/>
      <c r="AT238" s="230" t="s">
        <v>212</v>
      </c>
      <c r="AU238" s="230" t="s">
        <v>84</v>
      </c>
      <c r="AV238" s="12" t="s">
        <v>84</v>
      </c>
      <c r="AW238" s="12" t="s">
        <v>37</v>
      </c>
      <c r="AX238" s="12" t="s">
        <v>75</v>
      </c>
      <c r="AY238" s="230" t="s">
        <v>125</v>
      </c>
    </row>
    <row r="239" spans="2:51" s="12" customFormat="1" ht="13.5">
      <c r="B239" s="220"/>
      <c r="C239" s="221"/>
      <c r="D239" s="203" t="s">
        <v>212</v>
      </c>
      <c r="E239" s="222" t="s">
        <v>21</v>
      </c>
      <c r="F239" s="223" t="s">
        <v>425</v>
      </c>
      <c r="G239" s="221"/>
      <c r="H239" s="224">
        <v>28</v>
      </c>
      <c r="I239" s="225"/>
      <c r="J239" s="221"/>
      <c r="K239" s="221"/>
      <c r="L239" s="226"/>
      <c r="M239" s="227"/>
      <c r="N239" s="228"/>
      <c r="O239" s="228"/>
      <c r="P239" s="228"/>
      <c r="Q239" s="228"/>
      <c r="R239" s="228"/>
      <c r="S239" s="228"/>
      <c r="T239" s="229"/>
      <c r="AT239" s="230" t="s">
        <v>212</v>
      </c>
      <c r="AU239" s="230" t="s">
        <v>84</v>
      </c>
      <c r="AV239" s="12" t="s">
        <v>84</v>
      </c>
      <c r="AW239" s="12" t="s">
        <v>37</v>
      </c>
      <c r="AX239" s="12" t="s">
        <v>75</v>
      </c>
      <c r="AY239" s="230" t="s">
        <v>125</v>
      </c>
    </row>
    <row r="240" spans="2:51" s="12" customFormat="1" ht="13.5">
      <c r="B240" s="220"/>
      <c r="C240" s="221"/>
      <c r="D240" s="203" t="s">
        <v>212</v>
      </c>
      <c r="E240" s="222" t="s">
        <v>21</v>
      </c>
      <c r="F240" s="223" t="s">
        <v>426</v>
      </c>
      <c r="G240" s="221"/>
      <c r="H240" s="224">
        <v>70</v>
      </c>
      <c r="I240" s="225"/>
      <c r="J240" s="221"/>
      <c r="K240" s="221"/>
      <c r="L240" s="226"/>
      <c r="M240" s="227"/>
      <c r="N240" s="228"/>
      <c r="O240" s="228"/>
      <c r="P240" s="228"/>
      <c r="Q240" s="228"/>
      <c r="R240" s="228"/>
      <c r="S240" s="228"/>
      <c r="T240" s="229"/>
      <c r="AT240" s="230" t="s">
        <v>212</v>
      </c>
      <c r="AU240" s="230" t="s">
        <v>84</v>
      </c>
      <c r="AV240" s="12" t="s">
        <v>84</v>
      </c>
      <c r="AW240" s="12" t="s">
        <v>37</v>
      </c>
      <c r="AX240" s="12" t="s">
        <v>75</v>
      </c>
      <c r="AY240" s="230" t="s">
        <v>125</v>
      </c>
    </row>
    <row r="241" spans="2:51" s="13" customFormat="1" ht="13.5">
      <c r="B241" s="231"/>
      <c r="C241" s="232"/>
      <c r="D241" s="203" t="s">
        <v>212</v>
      </c>
      <c r="E241" s="233" t="s">
        <v>21</v>
      </c>
      <c r="F241" s="234" t="s">
        <v>214</v>
      </c>
      <c r="G241" s="232"/>
      <c r="H241" s="235">
        <v>1118</v>
      </c>
      <c r="I241" s="236"/>
      <c r="J241" s="232"/>
      <c r="K241" s="232"/>
      <c r="L241" s="237"/>
      <c r="M241" s="238"/>
      <c r="N241" s="239"/>
      <c r="O241" s="239"/>
      <c r="P241" s="239"/>
      <c r="Q241" s="239"/>
      <c r="R241" s="239"/>
      <c r="S241" s="239"/>
      <c r="T241" s="240"/>
      <c r="AT241" s="241" t="s">
        <v>212</v>
      </c>
      <c r="AU241" s="241" t="s">
        <v>84</v>
      </c>
      <c r="AV241" s="13" t="s">
        <v>124</v>
      </c>
      <c r="AW241" s="13" t="s">
        <v>37</v>
      </c>
      <c r="AX241" s="13" t="s">
        <v>82</v>
      </c>
      <c r="AY241" s="241" t="s">
        <v>125</v>
      </c>
    </row>
    <row r="242" spans="2:65" s="1" customFormat="1" ht="16.5" customHeight="1">
      <c r="B242" s="40"/>
      <c r="C242" s="252" t="s">
        <v>427</v>
      </c>
      <c r="D242" s="252" t="s">
        <v>316</v>
      </c>
      <c r="E242" s="253" t="s">
        <v>428</v>
      </c>
      <c r="F242" s="254" t="s">
        <v>318</v>
      </c>
      <c r="G242" s="255" t="s">
        <v>269</v>
      </c>
      <c r="H242" s="256">
        <v>27.1</v>
      </c>
      <c r="I242" s="257"/>
      <c r="J242" s="258">
        <f>ROUND(I242*H242,2)</f>
        <v>0</v>
      </c>
      <c r="K242" s="254" t="s">
        <v>130</v>
      </c>
      <c r="L242" s="259"/>
      <c r="M242" s="260" t="s">
        <v>21</v>
      </c>
      <c r="N242" s="261" t="s">
        <v>46</v>
      </c>
      <c r="O242" s="41"/>
      <c r="P242" s="200">
        <f>O242*H242</f>
        <v>0</v>
      </c>
      <c r="Q242" s="200">
        <v>1</v>
      </c>
      <c r="R242" s="200">
        <f>Q242*H242</f>
        <v>27.1</v>
      </c>
      <c r="S242" s="200">
        <v>0</v>
      </c>
      <c r="T242" s="201">
        <f>S242*H242</f>
        <v>0</v>
      </c>
      <c r="AR242" s="23" t="s">
        <v>160</v>
      </c>
      <c r="AT242" s="23" t="s">
        <v>316</v>
      </c>
      <c r="AU242" s="23" t="s">
        <v>84</v>
      </c>
      <c r="AY242" s="23" t="s">
        <v>125</v>
      </c>
      <c r="BE242" s="202">
        <f>IF(N242="základní",J242,0)</f>
        <v>0</v>
      </c>
      <c r="BF242" s="202">
        <f>IF(N242="snížená",J242,0)</f>
        <v>0</v>
      </c>
      <c r="BG242" s="202">
        <f>IF(N242="zákl. přenesená",J242,0)</f>
        <v>0</v>
      </c>
      <c r="BH242" s="202">
        <f>IF(N242="sníž. přenesená",J242,0)</f>
        <v>0</v>
      </c>
      <c r="BI242" s="202">
        <f>IF(N242="nulová",J242,0)</f>
        <v>0</v>
      </c>
      <c r="BJ242" s="23" t="s">
        <v>82</v>
      </c>
      <c r="BK242" s="202">
        <f>ROUND(I242*H242,2)</f>
        <v>0</v>
      </c>
      <c r="BL242" s="23" t="s">
        <v>124</v>
      </c>
      <c r="BM242" s="23" t="s">
        <v>429</v>
      </c>
    </row>
    <row r="243" spans="2:51" s="12" customFormat="1" ht="13.5">
      <c r="B243" s="220"/>
      <c r="C243" s="221"/>
      <c r="D243" s="203" t="s">
        <v>212</v>
      </c>
      <c r="E243" s="222" t="s">
        <v>21</v>
      </c>
      <c r="F243" s="223" t="s">
        <v>430</v>
      </c>
      <c r="G243" s="221"/>
      <c r="H243" s="224">
        <v>27.1</v>
      </c>
      <c r="I243" s="225"/>
      <c r="J243" s="221"/>
      <c r="K243" s="221"/>
      <c r="L243" s="226"/>
      <c r="M243" s="227"/>
      <c r="N243" s="228"/>
      <c r="O243" s="228"/>
      <c r="P243" s="228"/>
      <c r="Q243" s="228"/>
      <c r="R243" s="228"/>
      <c r="S243" s="228"/>
      <c r="T243" s="229"/>
      <c r="AT243" s="230" t="s">
        <v>212</v>
      </c>
      <c r="AU243" s="230" t="s">
        <v>84</v>
      </c>
      <c r="AV243" s="12" t="s">
        <v>84</v>
      </c>
      <c r="AW243" s="12" t="s">
        <v>37</v>
      </c>
      <c r="AX243" s="12" t="s">
        <v>75</v>
      </c>
      <c r="AY243" s="230" t="s">
        <v>125</v>
      </c>
    </row>
    <row r="244" spans="2:51" s="13" customFormat="1" ht="13.5">
      <c r="B244" s="231"/>
      <c r="C244" s="232"/>
      <c r="D244" s="203" t="s">
        <v>212</v>
      </c>
      <c r="E244" s="233" t="s">
        <v>21</v>
      </c>
      <c r="F244" s="234" t="s">
        <v>214</v>
      </c>
      <c r="G244" s="232"/>
      <c r="H244" s="235">
        <v>27.1</v>
      </c>
      <c r="I244" s="236"/>
      <c r="J244" s="232"/>
      <c r="K244" s="232"/>
      <c r="L244" s="237"/>
      <c r="M244" s="238"/>
      <c r="N244" s="239"/>
      <c r="O244" s="239"/>
      <c r="P244" s="239"/>
      <c r="Q244" s="239"/>
      <c r="R244" s="239"/>
      <c r="S244" s="239"/>
      <c r="T244" s="240"/>
      <c r="AT244" s="241" t="s">
        <v>212</v>
      </c>
      <c r="AU244" s="241" t="s">
        <v>84</v>
      </c>
      <c r="AV244" s="13" t="s">
        <v>124</v>
      </c>
      <c r="AW244" s="13" t="s">
        <v>37</v>
      </c>
      <c r="AX244" s="13" t="s">
        <v>82</v>
      </c>
      <c r="AY244" s="241" t="s">
        <v>125</v>
      </c>
    </row>
    <row r="245" spans="2:65" s="1" customFormat="1" ht="25.5" customHeight="1">
      <c r="B245" s="40"/>
      <c r="C245" s="191" t="s">
        <v>431</v>
      </c>
      <c r="D245" s="191" t="s">
        <v>126</v>
      </c>
      <c r="E245" s="192" t="s">
        <v>432</v>
      </c>
      <c r="F245" s="193" t="s">
        <v>433</v>
      </c>
      <c r="G245" s="194" t="s">
        <v>251</v>
      </c>
      <c r="H245" s="195">
        <v>63</v>
      </c>
      <c r="I245" s="196"/>
      <c r="J245" s="197">
        <f>ROUND(I245*H245,2)</f>
        <v>0</v>
      </c>
      <c r="K245" s="193" t="s">
        <v>178</v>
      </c>
      <c r="L245" s="60"/>
      <c r="M245" s="198" t="s">
        <v>21</v>
      </c>
      <c r="N245" s="199" t="s">
        <v>46</v>
      </c>
      <c r="O245" s="41"/>
      <c r="P245" s="200">
        <f>O245*H245</f>
        <v>0</v>
      </c>
      <c r="Q245" s="200">
        <v>0.1295</v>
      </c>
      <c r="R245" s="200">
        <f>Q245*H245</f>
        <v>8.1585</v>
      </c>
      <c r="S245" s="200">
        <v>0</v>
      </c>
      <c r="T245" s="201">
        <f>S245*H245</f>
        <v>0</v>
      </c>
      <c r="AR245" s="23" t="s">
        <v>124</v>
      </c>
      <c r="AT245" s="23" t="s">
        <v>126</v>
      </c>
      <c r="AU245" s="23" t="s">
        <v>84</v>
      </c>
      <c r="AY245" s="23" t="s">
        <v>125</v>
      </c>
      <c r="BE245" s="202">
        <f>IF(N245="základní",J245,0)</f>
        <v>0</v>
      </c>
      <c r="BF245" s="202">
        <f>IF(N245="snížená",J245,0)</f>
        <v>0</v>
      </c>
      <c r="BG245" s="202">
        <f>IF(N245="zákl. přenesená",J245,0)</f>
        <v>0</v>
      </c>
      <c r="BH245" s="202">
        <f>IF(N245="sníž. přenesená",J245,0)</f>
        <v>0</v>
      </c>
      <c r="BI245" s="202">
        <f>IF(N245="nulová",J245,0)</f>
        <v>0</v>
      </c>
      <c r="BJ245" s="23" t="s">
        <v>82</v>
      </c>
      <c r="BK245" s="202">
        <f>ROUND(I245*H245,2)</f>
        <v>0</v>
      </c>
      <c r="BL245" s="23" t="s">
        <v>124</v>
      </c>
      <c r="BM245" s="23" t="s">
        <v>434</v>
      </c>
    </row>
    <row r="246" spans="2:65" s="1" customFormat="1" ht="16.5" customHeight="1">
      <c r="B246" s="40"/>
      <c r="C246" s="252" t="s">
        <v>435</v>
      </c>
      <c r="D246" s="252" t="s">
        <v>316</v>
      </c>
      <c r="E246" s="253" t="s">
        <v>436</v>
      </c>
      <c r="F246" s="254" t="s">
        <v>437</v>
      </c>
      <c r="G246" s="255" t="s">
        <v>251</v>
      </c>
      <c r="H246" s="256">
        <v>63</v>
      </c>
      <c r="I246" s="257"/>
      <c r="J246" s="258">
        <f>ROUND(I246*H246,2)</f>
        <v>0</v>
      </c>
      <c r="K246" s="254" t="s">
        <v>130</v>
      </c>
      <c r="L246" s="259"/>
      <c r="M246" s="260" t="s">
        <v>21</v>
      </c>
      <c r="N246" s="261" t="s">
        <v>46</v>
      </c>
      <c r="O246" s="41"/>
      <c r="P246" s="200">
        <f>O246*H246</f>
        <v>0</v>
      </c>
      <c r="Q246" s="200">
        <v>0.058</v>
      </c>
      <c r="R246" s="200">
        <f>Q246*H246</f>
        <v>3.6540000000000004</v>
      </c>
      <c r="S246" s="200">
        <v>0</v>
      </c>
      <c r="T246" s="201">
        <f>S246*H246</f>
        <v>0</v>
      </c>
      <c r="AR246" s="23" t="s">
        <v>160</v>
      </c>
      <c r="AT246" s="23" t="s">
        <v>316</v>
      </c>
      <c r="AU246" s="23" t="s">
        <v>84</v>
      </c>
      <c r="AY246" s="23" t="s">
        <v>125</v>
      </c>
      <c r="BE246" s="202">
        <f>IF(N246="základní",J246,0)</f>
        <v>0</v>
      </c>
      <c r="BF246" s="202">
        <f>IF(N246="snížená",J246,0)</f>
        <v>0</v>
      </c>
      <c r="BG246" s="202">
        <f>IF(N246="zákl. přenesená",J246,0)</f>
        <v>0</v>
      </c>
      <c r="BH246" s="202">
        <f>IF(N246="sníž. přenesená",J246,0)</f>
        <v>0</v>
      </c>
      <c r="BI246" s="202">
        <f>IF(N246="nulová",J246,0)</f>
        <v>0</v>
      </c>
      <c r="BJ246" s="23" t="s">
        <v>82</v>
      </c>
      <c r="BK246" s="202">
        <f>ROUND(I246*H246,2)</f>
        <v>0</v>
      </c>
      <c r="BL246" s="23" t="s">
        <v>124</v>
      </c>
      <c r="BM246" s="23" t="s">
        <v>438</v>
      </c>
    </row>
    <row r="247" spans="2:65" s="1" customFormat="1" ht="25.5" customHeight="1">
      <c r="B247" s="40"/>
      <c r="C247" s="191" t="s">
        <v>439</v>
      </c>
      <c r="D247" s="191" t="s">
        <v>126</v>
      </c>
      <c r="E247" s="192" t="s">
        <v>440</v>
      </c>
      <c r="F247" s="193" t="s">
        <v>441</v>
      </c>
      <c r="G247" s="194" t="s">
        <v>251</v>
      </c>
      <c r="H247" s="195">
        <v>27</v>
      </c>
      <c r="I247" s="196"/>
      <c r="J247" s="197">
        <f>ROUND(I247*H247,2)</f>
        <v>0</v>
      </c>
      <c r="K247" s="193" t="s">
        <v>130</v>
      </c>
      <c r="L247" s="60"/>
      <c r="M247" s="198" t="s">
        <v>21</v>
      </c>
      <c r="N247" s="199" t="s">
        <v>46</v>
      </c>
      <c r="O247" s="41"/>
      <c r="P247" s="200">
        <f>O247*H247</f>
        <v>0</v>
      </c>
      <c r="Q247" s="200">
        <v>0</v>
      </c>
      <c r="R247" s="200">
        <f>Q247*H247</f>
        <v>0</v>
      </c>
      <c r="S247" s="200">
        <v>0</v>
      </c>
      <c r="T247" s="201">
        <f>S247*H247</f>
        <v>0</v>
      </c>
      <c r="AR247" s="23" t="s">
        <v>124</v>
      </c>
      <c r="AT247" s="23" t="s">
        <v>126</v>
      </c>
      <c r="AU247" s="23" t="s">
        <v>84</v>
      </c>
      <c r="AY247" s="23" t="s">
        <v>125</v>
      </c>
      <c r="BE247" s="202">
        <f>IF(N247="základní",J247,0)</f>
        <v>0</v>
      </c>
      <c r="BF247" s="202">
        <f>IF(N247="snížená",J247,0)</f>
        <v>0</v>
      </c>
      <c r="BG247" s="202">
        <f>IF(N247="zákl. přenesená",J247,0)</f>
        <v>0</v>
      </c>
      <c r="BH247" s="202">
        <f>IF(N247="sníž. přenesená",J247,0)</f>
        <v>0</v>
      </c>
      <c r="BI247" s="202">
        <f>IF(N247="nulová",J247,0)</f>
        <v>0</v>
      </c>
      <c r="BJ247" s="23" t="s">
        <v>82</v>
      </c>
      <c r="BK247" s="202">
        <f>ROUND(I247*H247,2)</f>
        <v>0</v>
      </c>
      <c r="BL247" s="23" t="s">
        <v>124</v>
      </c>
      <c r="BM247" s="23" t="s">
        <v>442</v>
      </c>
    </row>
    <row r="248" spans="2:51" s="12" customFormat="1" ht="13.5">
      <c r="B248" s="220"/>
      <c r="C248" s="221"/>
      <c r="D248" s="203" t="s">
        <v>212</v>
      </c>
      <c r="E248" s="222" t="s">
        <v>21</v>
      </c>
      <c r="F248" s="223" t="s">
        <v>443</v>
      </c>
      <c r="G248" s="221"/>
      <c r="H248" s="224">
        <v>27</v>
      </c>
      <c r="I248" s="225"/>
      <c r="J248" s="221"/>
      <c r="K248" s="221"/>
      <c r="L248" s="226"/>
      <c r="M248" s="227"/>
      <c r="N248" s="228"/>
      <c r="O248" s="228"/>
      <c r="P248" s="228"/>
      <c r="Q248" s="228"/>
      <c r="R248" s="228"/>
      <c r="S248" s="228"/>
      <c r="T248" s="229"/>
      <c r="AT248" s="230" t="s">
        <v>212</v>
      </c>
      <c r="AU248" s="230" t="s">
        <v>84</v>
      </c>
      <c r="AV248" s="12" t="s">
        <v>84</v>
      </c>
      <c r="AW248" s="12" t="s">
        <v>37</v>
      </c>
      <c r="AX248" s="12" t="s">
        <v>75</v>
      </c>
      <c r="AY248" s="230" t="s">
        <v>125</v>
      </c>
    </row>
    <row r="249" spans="2:51" s="13" customFormat="1" ht="13.5">
      <c r="B249" s="231"/>
      <c r="C249" s="232"/>
      <c r="D249" s="203" t="s">
        <v>212</v>
      </c>
      <c r="E249" s="233" t="s">
        <v>21</v>
      </c>
      <c r="F249" s="234" t="s">
        <v>214</v>
      </c>
      <c r="G249" s="232"/>
      <c r="H249" s="235">
        <v>27</v>
      </c>
      <c r="I249" s="236"/>
      <c r="J249" s="232"/>
      <c r="K249" s="232"/>
      <c r="L249" s="237"/>
      <c r="M249" s="238"/>
      <c r="N249" s="239"/>
      <c r="O249" s="239"/>
      <c r="P249" s="239"/>
      <c r="Q249" s="239"/>
      <c r="R249" s="239"/>
      <c r="S249" s="239"/>
      <c r="T249" s="240"/>
      <c r="AT249" s="241" t="s">
        <v>212</v>
      </c>
      <c r="AU249" s="241" t="s">
        <v>84</v>
      </c>
      <c r="AV249" s="13" t="s">
        <v>124</v>
      </c>
      <c r="AW249" s="13" t="s">
        <v>37</v>
      </c>
      <c r="AX249" s="13" t="s">
        <v>82</v>
      </c>
      <c r="AY249" s="241" t="s">
        <v>125</v>
      </c>
    </row>
    <row r="250" spans="2:65" s="1" customFormat="1" ht="25.5" customHeight="1">
      <c r="B250" s="40"/>
      <c r="C250" s="191" t="s">
        <v>444</v>
      </c>
      <c r="D250" s="191" t="s">
        <v>126</v>
      </c>
      <c r="E250" s="192" t="s">
        <v>445</v>
      </c>
      <c r="F250" s="193" t="s">
        <v>446</v>
      </c>
      <c r="G250" s="194" t="s">
        <v>251</v>
      </c>
      <c r="H250" s="195">
        <v>27</v>
      </c>
      <c r="I250" s="196"/>
      <c r="J250" s="197">
        <f>ROUND(I250*H250,2)</f>
        <v>0</v>
      </c>
      <c r="K250" s="193" t="s">
        <v>130</v>
      </c>
      <c r="L250" s="60"/>
      <c r="M250" s="198" t="s">
        <v>21</v>
      </c>
      <c r="N250" s="199" t="s">
        <v>46</v>
      </c>
      <c r="O250" s="41"/>
      <c r="P250" s="200">
        <f>O250*H250</f>
        <v>0</v>
      </c>
      <c r="Q250" s="200">
        <v>0.00022</v>
      </c>
      <c r="R250" s="200">
        <f>Q250*H250</f>
        <v>0.00594</v>
      </c>
      <c r="S250" s="200">
        <v>0</v>
      </c>
      <c r="T250" s="201">
        <f>S250*H250</f>
        <v>0</v>
      </c>
      <c r="AR250" s="23" t="s">
        <v>124</v>
      </c>
      <c r="AT250" s="23" t="s">
        <v>126</v>
      </c>
      <c r="AU250" s="23" t="s">
        <v>84</v>
      </c>
      <c r="AY250" s="23" t="s">
        <v>125</v>
      </c>
      <c r="BE250" s="202">
        <f>IF(N250="základní",J250,0)</f>
        <v>0</v>
      </c>
      <c r="BF250" s="202">
        <f>IF(N250="snížená",J250,0)</f>
        <v>0</v>
      </c>
      <c r="BG250" s="202">
        <f>IF(N250="zákl. přenesená",J250,0)</f>
        <v>0</v>
      </c>
      <c r="BH250" s="202">
        <f>IF(N250="sníž. přenesená",J250,0)</f>
        <v>0</v>
      </c>
      <c r="BI250" s="202">
        <f>IF(N250="nulová",J250,0)</f>
        <v>0</v>
      </c>
      <c r="BJ250" s="23" t="s">
        <v>82</v>
      </c>
      <c r="BK250" s="202">
        <f>ROUND(I250*H250,2)</f>
        <v>0</v>
      </c>
      <c r="BL250" s="23" t="s">
        <v>124</v>
      </c>
      <c r="BM250" s="23" t="s">
        <v>447</v>
      </c>
    </row>
    <row r="251" spans="2:51" s="12" customFormat="1" ht="13.5">
      <c r="B251" s="220"/>
      <c r="C251" s="221"/>
      <c r="D251" s="203" t="s">
        <v>212</v>
      </c>
      <c r="E251" s="222" t="s">
        <v>21</v>
      </c>
      <c r="F251" s="223" t="s">
        <v>443</v>
      </c>
      <c r="G251" s="221"/>
      <c r="H251" s="224">
        <v>27</v>
      </c>
      <c r="I251" s="225"/>
      <c r="J251" s="221"/>
      <c r="K251" s="221"/>
      <c r="L251" s="226"/>
      <c r="M251" s="227"/>
      <c r="N251" s="228"/>
      <c r="O251" s="228"/>
      <c r="P251" s="228"/>
      <c r="Q251" s="228"/>
      <c r="R251" s="228"/>
      <c r="S251" s="228"/>
      <c r="T251" s="229"/>
      <c r="AT251" s="230" t="s">
        <v>212</v>
      </c>
      <c r="AU251" s="230" t="s">
        <v>84</v>
      </c>
      <c r="AV251" s="12" t="s">
        <v>84</v>
      </c>
      <c r="AW251" s="12" t="s">
        <v>37</v>
      </c>
      <c r="AX251" s="12" t="s">
        <v>75</v>
      </c>
      <c r="AY251" s="230" t="s">
        <v>125</v>
      </c>
    </row>
    <row r="252" spans="2:51" s="13" customFormat="1" ht="13.5">
      <c r="B252" s="231"/>
      <c r="C252" s="232"/>
      <c r="D252" s="203" t="s">
        <v>212</v>
      </c>
      <c r="E252" s="233" t="s">
        <v>21</v>
      </c>
      <c r="F252" s="234" t="s">
        <v>214</v>
      </c>
      <c r="G252" s="232"/>
      <c r="H252" s="235">
        <v>27</v>
      </c>
      <c r="I252" s="236"/>
      <c r="J252" s="232"/>
      <c r="K252" s="232"/>
      <c r="L252" s="237"/>
      <c r="M252" s="238"/>
      <c r="N252" s="239"/>
      <c r="O252" s="239"/>
      <c r="P252" s="239"/>
      <c r="Q252" s="239"/>
      <c r="R252" s="239"/>
      <c r="S252" s="239"/>
      <c r="T252" s="240"/>
      <c r="AT252" s="241" t="s">
        <v>212</v>
      </c>
      <c r="AU252" s="241" t="s">
        <v>84</v>
      </c>
      <c r="AV252" s="13" t="s">
        <v>124</v>
      </c>
      <c r="AW252" s="13" t="s">
        <v>37</v>
      </c>
      <c r="AX252" s="13" t="s">
        <v>82</v>
      </c>
      <c r="AY252" s="241" t="s">
        <v>125</v>
      </c>
    </row>
    <row r="253" spans="2:65" s="1" customFormat="1" ht="25.5" customHeight="1">
      <c r="B253" s="40"/>
      <c r="C253" s="191" t="s">
        <v>448</v>
      </c>
      <c r="D253" s="191" t="s">
        <v>126</v>
      </c>
      <c r="E253" s="192" t="s">
        <v>449</v>
      </c>
      <c r="F253" s="193" t="s">
        <v>450</v>
      </c>
      <c r="G253" s="194" t="s">
        <v>210</v>
      </c>
      <c r="H253" s="195">
        <v>85</v>
      </c>
      <c r="I253" s="196"/>
      <c r="J253" s="197">
        <f>ROUND(I253*H253,2)</f>
        <v>0</v>
      </c>
      <c r="K253" s="193" t="s">
        <v>130</v>
      </c>
      <c r="L253" s="60"/>
      <c r="M253" s="198" t="s">
        <v>21</v>
      </c>
      <c r="N253" s="199" t="s">
        <v>46</v>
      </c>
      <c r="O253" s="41"/>
      <c r="P253" s="200">
        <f>O253*H253</f>
        <v>0</v>
      </c>
      <c r="Q253" s="200">
        <v>0.00047</v>
      </c>
      <c r="R253" s="200">
        <f>Q253*H253</f>
        <v>0.03995</v>
      </c>
      <c r="S253" s="200">
        <v>0</v>
      </c>
      <c r="T253" s="201">
        <f>S253*H253</f>
        <v>0</v>
      </c>
      <c r="AR253" s="23" t="s">
        <v>124</v>
      </c>
      <c r="AT253" s="23" t="s">
        <v>126</v>
      </c>
      <c r="AU253" s="23" t="s">
        <v>84</v>
      </c>
      <c r="AY253" s="23" t="s">
        <v>125</v>
      </c>
      <c r="BE253" s="202">
        <f>IF(N253="základní",J253,0)</f>
        <v>0</v>
      </c>
      <c r="BF253" s="202">
        <f>IF(N253="snížená",J253,0)</f>
        <v>0</v>
      </c>
      <c r="BG253" s="202">
        <f>IF(N253="zákl. přenesená",J253,0)</f>
        <v>0</v>
      </c>
      <c r="BH253" s="202">
        <f>IF(N253="sníž. přenesená",J253,0)</f>
        <v>0</v>
      </c>
      <c r="BI253" s="202">
        <f>IF(N253="nulová",J253,0)</f>
        <v>0</v>
      </c>
      <c r="BJ253" s="23" t="s">
        <v>82</v>
      </c>
      <c r="BK253" s="202">
        <f>ROUND(I253*H253,2)</f>
        <v>0</v>
      </c>
      <c r="BL253" s="23" t="s">
        <v>124</v>
      </c>
      <c r="BM253" s="23" t="s">
        <v>451</v>
      </c>
    </row>
    <row r="254" spans="2:51" s="12" customFormat="1" ht="13.5">
      <c r="B254" s="220"/>
      <c r="C254" s="221"/>
      <c r="D254" s="203" t="s">
        <v>212</v>
      </c>
      <c r="E254" s="222" t="s">
        <v>21</v>
      </c>
      <c r="F254" s="223" t="s">
        <v>452</v>
      </c>
      <c r="G254" s="221"/>
      <c r="H254" s="224">
        <v>85</v>
      </c>
      <c r="I254" s="225"/>
      <c r="J254" s="221"/>
      <c r="K254" s="221"/>
      <c r="L254" s="226"/>
      <c r="M254" s="227"/>
      <c r="N254" s="228"/>
      <c r="O254" s="228"/>
      <c r="P254" s="228"/>
      <c r="Q254" s="228"/>
      <c r="R254" s="228"/>
      <c r="S254" s="228"/>
      <c r="T254" s="229"/>
      <c r="AT254" s="230" t="s">
        <v>212</v>
      </c>
      <c r="AU254" s="230" t="s">
        <v>84</v>
      </c>
      <c r="AV254" s="12" t="s">
        <v>84</v>
      </c>
      <c r="AW254" s="12" t="s">
        <v>37</v>
      </c>
      <c r="AX254" s="12" t="s">
        <v>75</v>
      </c>
      <c r="AY254" s="230" t="s">
        <v>125</v>
      </c>
    </row>
    <row r="255" spans="2:51" s="13" customFormat="1" ht="13.5">
      <c r="B255" s="231"/>
      <c r="C255" s="232"/>
      <c r="D255" s="203" t="s">
        <v>212</v>
      </c>
      <c r="E255" s="233" t="s">
        <v>21</v>
      </c>
      <c r="F255" s="234" t="s">
        <v>214</v>
      </c>
      <c r="G255" s="232"/>
      <c r="H255" s="235">
        <v>85</v>
      </c>
      <c r="I255" s="236"/>
      <c r="J255" s="232"/>
      <c r="K255" s="232"/>
      <c r="L255" s="237"/>
      <c r="M255" s="238"/>
      <c r="N255" s="239"/>
      <c r="O255" s="239"/>
      <c r="P255" s="239"/>
      <c r="Q255" s="239"/>
      <c r="R255" s="239"/>
      <c r="S255" s="239"/>
      <c r="T255" s="240"/>
      <c r="AT255" s="241" t="s">
        <v>212</v>
      </c>
      <c r="AU255" s="241" t="s">
        <v>84</v>
      </c>
      <c r="AV255" s="13" t="s">
        <v>124</v>
      </c>
      <c r="AW255" s="13" t="s">
        <v>37</v>
      </c>
      <c r="AX255" s="13" t="s">
        <v>82</v>
      </c>
      <c r="AY255" s="241" t="s">
        <v>125</v>
      </c>
    </row>
    <row r="256" spans="2:65" s="1" customFormat="1" ht="16.5" customHeight="1">
      <c r="B256" s="40"/>
      <c r="C256" s="191" t="s">
        <v>453</v>
      </c>
      <c r="D256" s="191" t="s">
        <v>126</v>
      </c>
      <c r="E256" s="192" t="s">
        <v>454</v>
      </c>
      <c r="F256" s="193" t="s">
        <v>455</v>
      </c>
      <c r="G256" s="194" t="s">
        <v>251</v>
      </c>
      <c r="H256" s="195">
        <v>550</v>
      </c>
      <c r="I256" s="196"/>
      <c r="J256" s="197">
        <f>ROUND(I256*H256,2)</f>
        <v>0</v>
      </c>
      <c r="K256" s="193" t="s">
        <v>130</v>
      </c>
      <c r="L256" s="60"/>
      <c r="M256" s="198" t="s">
        <v>21</v>
      </c>
      <c r="N256" s="199" t="s">
        <v>46</v>
      </c>
      <c r="O256" s="41"/>
      <c r="P256" s="200">
        <f>O256*H256</f>
        <v>0</v>
      </c>
      <c r="Q256" s="200">
        <v>0</v>
      </c>
      <c r="R256" s="200">
        <f>Q256*H256</f>
        <v>0</v>
      </c>
      <c r="S256" s="200">
        <v>0</v>
      </c>
      <c r="T256" s="201">
        <f>S256*H256</f>
        <v>0</v>
      </c>
      <c r="AR256" s="23" t="s">
        <v>131</v>
      </c>
      <c r="AT256" s="23" t="s">
        <v>126</v>
      </c>
      <c r="AU256" s="23" t="s">
        <v>84</v>
      </c>
      <c r="AY256" s="23" t="s">
        <v>125</v>
      </c>
      <c r="BE256" s="202">
        <f>IF(N256="základní",J256,0)</f>
        <v>0</v>
      </c>
      <c r="BF256" s="202">
        <f>IF(N256="snížená",J256,0)</f>
        <v>0</v>
      </c>
      <c r="BG256" s="202">
        <f>IF(N256="zákl. přenesená",J256,0)</f>
        <v>0</v>
      </c>
      <c r="BH256" s="202">
        <f>IF(N256="sníž. přenesená",J256,0)</f>
        <v>0</v>
      </c>
      <c r="BI256" s="202">
        <f>IF(N256="nulová",J256,0)</f>
        <v>0</v>
      </c>
      <c r="BJ256" s="23" t="s">
        <v>82</v>
      </c>
      <c r="BK256" s="202">
        <f>ROUND(I256*H256,2)</f>
        <v>0</v>
      </c>
      <c r="BL256" s="23" t="s">
        <v>131</v>
      </c>
      <c r="BM256" s="23" t="s">
        <v>456</v>
      </c>
    </row>
    <row r="257" spans="2:51" s="12" customFormat="1" ht="13.5">
      <c r="B257" s="220"/>
      <c r="C257" s="221"/>
      <c r="D257" s="203" t="s">
        <v>212</v>
      </c>
      <c r="E257" s="222" t="s">
        <v>21</v>
      </c>
      <c r="F257" s="223" t="s">
        <v>457</v>
      </c>
      <c r="G257" s="221"/>
      <c r="H257" s="224">
        <v>550</v>
      </c>
      <c r="I257" s="225"/>
      <c r="J257" s="221"/>
      <c r="K257" s="221"/>
      <c r="L257" s="226"/>
      <c r="M257" s="227"/>
      <c r="N257" s="228"/>
      <c r="O257" s="228"/>
      <c r="P257" s="228"/>
      <c r="Q257" s="228"/>
      <c r="R257" s="228"/>
      <c r="S257" s="228"/>
      <c r="T257" s="229"/>
      <c r="AT257" s="230" t="s">
        <v>212</v>
      </c>
      <c r="AU257" s="230" t="s">
        <v>84</v>
      </c>
      <c r="AV257" s="12" t="s">
        <v>84</v>
      </c>
      <c r="AW257" s="12" t="s">
        <v>37</v>
      </c>
      <c r="AX257" s="12" t="s">
        <v>75</v>
      </c>
      <c r="AY257" s="230" t="s">
        <v>125</v>
      </c>
    </row>
    <row r="258" spans="2:51" s="13" customFormat="1" ht="13.5">
      <c r="B258" s="231"/>
      <c r="C258" s="232"/>
      <c r="D258" s="203" t="s">
        <v>212</v>
      </c>
      <c r="E258" s="233" t="s">
        <v>21</v>
      </c>
      <c r="F258" s="234" t="s">
        <v>214</v>
      </c>
      <c r="G258" s="232"/>
      <c r="H258" s="235">
        <v>550</v>
      </c>
      <c r="I258" s="236"/>
      <c r="J258" s="232"/>
      <c r="K258" s="232"/>
      <c r="L258" s="237"/>
      <c r="M258" s="238"/>
      <c r="N258" s="239"/>
      <c r="O258" s="239"/>
      <c r="P258" s="239"/>
      <c r="Q258" s="239"/>
      <c r="R258" s="239"/>
      <c r="S258" s="239"/>
      <c r="T258" s="240"/>
      <c r="AT258" s="241" t="s">
        <v>212</v>
      </c>
      <c r="AU258" s="241" t="s">
        <v>84</v>
      </c>
      <c r="AV258" s="13" t="s">
        <v>124</v>
      </c>
      <c r="AW258" s="13" t="s">
        <v>37</v>
      </c>
      <c r="AX258" s="13" t="s">
        <v>82</v>
      </c>
      <c r="AY258" s="241" t="s">
        <v>125</v>
      </c>
    </row>
    <row r="259" spans="2:65" s="1" customFormat="1" ht="25.5" customHeight="1">
      <c r="B259" s="40"/>
      <c r="C259" s="191" t="s">
        <v>458</v>
      </c>
      <c r="D259" s="191" t="s">
        <v>126</v>
      </c>
      <c r="E259" s="192" t="s">
        <v>459</v>
      </c>
      <c r="F259" s="193" t="s">
        <v>460</v>
      </c>
      <c r="G259" s="194" t="s">
        <v>210</v>
      </c>
      <c r="H259" s="195">
        <v>1801</v>
      </c>
      <c r="I259" s="196"/>
      <c r="J259" s="197">
        <f>ROUND(I259*H259,2)</f>
        <v>0</v>
      </c>
      <c r="K259" s="193" t="s">
        <v>130</v>
      </c>
      <c r="L259" s="60"/>
      <c r="M259" s="198" t="s">
        <v>21</v>
      </c>
      <c r="N259" s="199" t="s">
        <v>46</v>
      </c>
      <c r="O259" s="41"/>
      <c r="P259" s="200">
        <f>O259*H259</f>
        <v>0</v>
      </c>
      <c r="Q259" s="200">
        <v>0</v>
      </c>
      <c r="R259" s="200">
        <f>Q259*H259</f>
        <v>0</v>
      </c>
      <c r="S259" s="200">
        <v>0.02</v>
      </c>
      <c r="T259" s="201">
        <f>S259*H259</f>
        <v>36.02</v>
      </c>
      <c r="AR259" s="23" t="s">
        <v>124</v>
      </c>
      <c r="AT259" s="23" t="s">
        <v>126</v>
      </c>
      <c r="AU259" s="23" t="s">
        <v>84</v>
      </c>
      <c r="AY259" s="23" t="s">
        <v>125</v>
      </c>
      <c r="BE259" s="202">
        <f>IF(N259="základní",J259,0)</f>
        <v>0</v>
      </c>
      <c r="BF259" s="202">
        <f>IF(N259="snížená",J259,0)</f>
        <v>0</v>
      </c>
      <c r="BG259" s="202">
        <f>IF(N259="zákl. přenesená",J259,0)</f>
        <v>0</v>
      </c>
      <c r="BH259" s="202">
        <f>IF(N259="sníž. přenesená",J259,0)</f>
        <v>0</v>
      </c>
      <c r="BI259" s="202">
        <f>IF(N259="nulová",J259,0)</f>
        <v>0</v>
      </c>
      <c r="BJ259" s="23" t="s">
        <v>82</v>
      </c>
      <c r="BK259" s="202">
        <f>ROUND(I259*H259,2)</f>
        <v>0</v>
      </c>
      <c r="BL259" s="23" t="s">
        <v>124</v>
      </c>
      <c r="BM259" s="23" t="s">
        <v>461</v>
      </c>
    </row>
    <row r="260" spans="2:51" s="12" customFormat="1" ht="13.5">
      <c r="B260" s="220"/>
      <c r="C260" s="221"/>
      <c r="D260" s="203" t="s">
        <v>212</v>
      </c>
      <c r="E260" s="222" t="s">
        <v>21</v>
      </c>
      <c r="F260" s="223" t="s">
        <v>303</v>
      </c>
      <c r="G260" s="221"/>
      <c r="H260" s="224">
        <v>1385</v>
      </c>
      <c r="I260" s="225"/>
      <c r="J260" s="221"/>
      <c r="K260" s="221"/>
      <c r="L260" s="226"/>
      <c r="M260" s="227"/>
      <c r="N260" s="228"/>
      <c r="O260" s="228"/>
      <c r="P260" s="228"/>
      <c r="Q260" s="228"/>
      <c r="R260" s="228"/>
      <c r="S260" s="228"/>
      <c r="T260" s="229"/>
      <c r="AT260" s="230" t="s">
        <v>212</v>
      </c>
      <c r="AU260" s="230" t="s">
        <v>84</v>
      </c>
      <c r="AV260" s="12" t="s">
        <v>84</v>
      </c>
      <c r="AW260" s="12" t="s">
        <v>37</v>
      </c>
      <c r="AX260" s="12" t="s">
        <v>75</v>
      </c>
      <c r="AY260" s="230" t="s">
        <v>125</v>
      </c>
    </row>
    <row r="261" spans="2:51" s="12" customFormat="1" ht="13.5">
      <c r="B261" s="220"/>
      <c r="C261" s="221"/>
      <c r="D261" s="203" t="s">
        <v>212</v>
      </c>
      <c r="E261" s="222" t="s">
        <v>21</v>
      </c>
      <c r="F261" s="223" t="s">
        <v>462</v>
      </c>
      <c r="G261" s="221"/>
      <c r="H261" s="224">
        <v>416</v>
      </c>
      <c r="I261" s="225"/>
      <c r="J261" s="221"/>
      <c r="K261" s="221"/>
      <c r="L261" s="226"/>
      <c r="M261" s="227"/>
      <c r="N261" s="228"/>
      <c r="O261" s="228"/>
      <c r="P261" s="228"/>
      <c r="Q261" s="228"/>
      <c r="R261" s="228"/>
      <c r="S261" s="228"/>
      <c r="T261" s="229"/>
      <c r="AT261" s="230" t="s">
        <v>212</v>
      </c>
      <c r="AU261" s="230" t="s">
        <v>84</v>
      </c>
      <c r="AV261" s="12" t="s">
        <v>84</v>
      </c>
      <c r="AW261" s="12" t="s">
        <v>37</v>
      </c>
      <c r="AX261" s="12" t="s">
        <v>75</v>
      </c>
      <c r="AY261" s="230" t="s">
        <v>125</v>
      </c>
    </row>
    <row r="262" spans="2:51" s="13" customFormat="1" ht="13.5">
      <c r="B262" s="231"/>
      <c r="C262" s="232"/>
      <c r="D262" s="203" t="s">
        <v>212</v>
      </c>
      <c r="E262" s="233" t="s">
        <v>21</v>
      </c>
      <c r="F262" s="234" t="s">
        <v>214</v>
      </c>
      <c r="G262" s="232"/>
      <c r="H262" s="235">
        <v>1801</v>
      </c>
      <c r="I262" s="236"/>
      <c r="J262" s="232"/>
      <c r="K262" s="232"/>
      <c r="L262" s="237"/>
      <c r="M262" s="238"/>
      <c r="N262" s="239"/>
      <c r="O262" s="239"/>
      <c r="P262" s="239"/>
      <c r="Q262" s="239"/>
      <c r="R262" s="239"/>
      <c r="S262" s="239"/>
      <c r="T262" s="240"/>
      <c r="AT262" s="241" t="s">
        <v>212</v>
      </c>
      <c r="AU262" s="241" t="s">
        <v>84</v>
      </c>
      <c r="AV262" s="13" t="s">
        <v>124</v>
      </c>
      <c r="AW262" s="13" t="s">
        <v>37</v>
      </c>
      <c r="AX262" s="13" t="s">
        <v>82</v>
      </c>
      <c r="AY262" s="241" t="s">
        <v>125</v>
      </c>
    </row>
    <row r="263" spans="2:65" s="1" customFormat="1" ht="25.5" customHeight="1">
      <c r="B263" s="40"/>
      <c r="C263" s="191" t="s">
        <v>463</v>
      </c>
      <c r="D263" s="191" t="s">
        <v>126</v>
      </c>
      <c r="E263" s="192" t="s">
        <v>464</v>
      </c>
      <c r="F263" s="193" t="s">
        <v>465</v>
      </c>
      <c r="G263" s="194" t="s">
        <v>210</v>
      </c>
      <c r="H263" s="195">
        <v>4</v>
      </c>
      <c r="I263" s="196"/>
      <c r="J263" s="197">
        <f>ROUND(I263*H263,2)</f>
        <v>0</v>
      </c>
      <c r="K263" s="193" t="s">
        <v>130</v>
      </c>
      <c r="L263" s="60"/>
      <c r="M263" s="198" t="s">
        <v>21</v>
      </c>
      <c r="N263" s="199" t="s">
        <v>46</v>
      </c>
      <c r="O263" s="41"/>
      <c r="P263" s="200">
        <f>O263*H263</f>
        <v>0</v>
      </c>
      <c r="Q263" s="200">
        <v>0</v>
      </c>
      <c r="R263" s="200">
        <f>Q263*H263</f>
        <v>0</v>
      </c>
      <c r="S263" s="200">
        <v>0</v>
      </c>
      <c r="T263" s="201">
        <f>S263*H263</f>
        <v>0</v>
      </c>
      <c r="AR263" s="23" t="s">
        <v>124</v>
      </c>
      <c r="AT263" s="23" t="s">
        <v>126</v>
      </c>
      <c r="AU263" s="23" t="s">
        <v>84</v>
      </c>
      <c r="AY263" s="23" t="s">
        <v>125</v>
      </c>
      <c r="BE263" s="202">
        <f>IF(N263="základní",J263,0)</f>
        <v>0</v>
      </c>
      <c r="BF263" s="202">
        <f>IF(N263="snížená",J263,0)</f>
        <v>0</v>
      </c>
      <c r="BG263" s="202">
        <f>IF(N263="zákl. přenesená",J263,0)</f>
        <v>0</v>
      </c>
      <c r="BH263" s="202">
        <f>IF(N263="sníž. přenesená",J263,0)</f>
        <v>0</v>
      </c>
      <c r="BI263" s="202">
        <f>IF(N263="nulová",J263,0)</f>
        <v>0</v>
      </c>
      <c r="BJ263" s="23" t="s">
        <v>82</v>
      </c>
      <c r="BK263" s="202">
        <f>ROUND(I263*H263,2)</f>
        <v>0</v>
      </c>
      <c r="BL263" s="23" t="s">
        <v>124</v>
      </c>
      <c r="BM263" s="23" t="s">
        <v>466</v>
      </c>
    </row>
    <row r="264" spans="2:51" s="12" customFormat="1" ht="27">
      <c r="B264" s="220"/>
      <c r="C264" s="221"/>
      <c r="D264" s="203" t="s">
        <v>212</v>
      </c>
      <c r="E264" s="222" t="s">
        <v>21</v>
      </c>
      <c r="F264" s="223" t="s">
        <v>467</v>
      </c>
      <c r="G264" s="221"/>
      <c r="H264" s="224">
        <v>4</v>
      </c>
      <c r="I264" s="225"/>
      <c r="J264" s="221"/>
      <c r="K264" s="221"/>
      <c r="L264" s="226"/>
      <c r="M264" s="227"/>
      <c r="N264" s="228"/>
      <c r="O264" s="228"/>
      <c r="P264" s="228"/>
      <c r="Q264" s="228"/>
      <c r="R264" s="228"/>
      <c r="S264" s="228"/>
      <c r="T264" s="229"/>
      <c r="AT264" s="230" t="s">
        <v>212</v>
      </c>
      <c r="AU264" s="230" t="s">
        <v>84</v>
      </c>
      <c r="AV264" s="12" t="s">
        <v>84</v>
      </c>
      <c r="AW264" s="12" t="s">
        <v>37</v>
      </c>
      <c r="AX264" s="12" t="s">
        <v>75</v>
      </c>
      <c r="AY264" s="230" t="s">
        <v>125</v>
      </c>
    </row>
    <row r="265" spans="2:51" s="13" customFormat="1" ht="13.5">
      <c r="B265" s="231"/>
      <c r="C265" s="232"/>
      <c r="D265" s="203" t="s">
        <v>212</v>
      </c>
      <c r="E265" s="233" t="s">
        <v>21</v>
      </c>
      <c r="F265" s="234" t="s">
        <v>214</v>
      </c>
      <c r="G265" s="232"/>
      <c r="H265" s="235">
        <v>4</v>
      </c>
      <c r="I265" s="236"/>
      <c r="J265" s="232"/>
      <c r="K265" s="232"/>
      <c r="L265" s="237"/>
      <c r="M265" s="238"/>
      <c r="N265" s="239"/>
      <c r="O265" s="239"/>
      <c r="P265" s="239"/>
      <c r="Q265" s="239"/>
      <c r="R265" s="239"/>
      <c r="S265" s="239"/>
      <c r="T265" s="240"/>
      <c r="AT265" s="241" t="s">
        <v>212</v>
      </c>
      <c r="AU265" s="241" t="s">
        <v>84</v>
      </c>
      <c r="AV265" s="13" t="s">
        <v>124</v>
      </c>
      <c r="AW265" s="13" t="s">
        <v>37</v>
      </c>
      <c r="AX265" s="13" t="s">
        <v>82</v>
      </c>
      <c r="AY265" s="241" t="s">
        <v>125</v>
      </c>
    </row>
    <row r="266" spans="2:65" s="1" customFormat="1" ht="25.5" customHeight="1">
      <c r="B266" s="40"/>
      <c r="C266" s="191" t="s">
        <v>468</v>
      </c>
      <c r="D266" s="191" t="s">
        <v>126</v>
      </c>
      <c r="E266" s="192" t="s">
        <v>469</v>
      </c>
      <c r="F266" s="193" t="s">
        <v>470</v>
      </c>
      <c r="G266" s="194" t="s">
        <v>210</v>
      </c>
      <c r="H266" s="195">
        <v>6</v>
      </c>
      <c r="I266" s="196"/>
      <c r="J266" s="197">
        <f>ROUND(I266*H266,2)</f>
        <v>0</v>
      </c>
      <c r="K266" s="193" t="s">
        <v>130</v>
      </c>
      <c r="L266" s="60"/>
      <c r="M266" s="198" t="s">
        <v>21</v>
      </c>
      <c r="N266" s="199" t="s">
        <v>46</v>
      </c>
      <c r="O266" s="41"/>
      <c r="P266" s="200">
        <f>O266*H266</f>
        <v>0</v>
      </c>
      <c r="Q266" s="200">
        <v>0</v>
      </c>
      <c r="R266" s="200">
        <f>Q266*H266</f>
        <v>0</v>
      </c>
      <c r="S266" s="200">
        <v>0</v>
      </c>
      <c r="T266" s="201">
        <f>S266*H266</f>
        <v>0</v>
      </c>
      <c r="AR266" s="23" t="s">
        <v>124</v>
      </c>
      <c r="AT266" s="23" t="s">
        <v>126</v>
      </c>
      <c r="AU266" s="23" t="s">
        <v>84</v>
      </c>
      <c r="AY266" s="23" t="s">
        <v>125</v>
      </c>
      <c r="BE266" s="202">
        <f>IF(N266="základní",J266,0)</f>
        <v>0</v>
      </c>
      <c r="BF266" s="202">
        <f>IF(N266="snížená",J266,0)</f>
        <v>0</v>
      </c>
      <c r="BG266" s="202">
        <f>IF(N266="zákl. přenesená",J266,0)</f>
        <v>0</v>
      </c>
      <c r="BH266" s="202">
        <f>IF(N266="sníž. přenesená",J266,0)</f>
        <v>0</v>
      </c>
      <c r="BI266" s="202">
        <f>IF(N266="nulová",J266,0)</f>
        <v>0</v>
      </c>
      <c r="BJ266" s="23" t="s">
        <v>82</v>
      </c>
      <c r="BK266" s="202">
        <f>ROUND(I266*H266,2)</f>
        <v>0</v>
      </c>
      <c r="BL266" s="23" t="s">
        <v>124</v>
      </c>
      <c r="BM266" s="23" t="s">
        <v>471</v>
      </c>
    </row>
    <row r="267" spans="2:63" s="10" customFormat="1" ht="29.85" customHeight="1">
      <c r="B267" s="177"/>
      <c r="C267" s="178"/>
      <c r="D267" s="179" t="s">
        <v>74</v>
      </c>
      <c r="E267" s="218" t="s">
        <v>472</v>
      </c>
      <c r="F267" s="218" t="s">
        <v>473</v>
      </c>
      <c r="G267" s="178"/>
      <c r="H267" s="178"/>
      <c r="I267" s="181"/>
      <c r="J267" s="219">
        <f>BK267</f>
        <v>0</v>
      </c>
      <c r="K267" s="178"/>
      <c r="L267" s="183"/>
      <c r="M267" s="184"/>
      <c r="N267" s="185"/>
      <c r="O267" s="185"/>
      <c r="P267" s="186">
        <f>SUM(P268:P323)</f>
        <v>0</v>
      </c>
      <c r="Q267" s="185"/>
      <c r="R267" s="186">
        <f>SUM(R268:R323)</f>
        <v>0</v>
      </c>
      <c r="S267" s="185"/>
      <c r="T267" s="187">
        <f>SUM(T268:T323)</f>
        <v>0</v>
      </c>
      <c r="AR267" s="188" t="s">
        <v>82</v>
      </c>
      <c r="AT267" s="189" t="s">
        <v>74</v>
      </c>
      <c r="AU267" s="189" t="s">
        <v>82</v>
      </c>
      <c r="AY267" s="188" t="s">
        <v>125</v>
      </c>
      <c r="BK267" s="190">
        <f>SUM(BK268:BK323)</f>
        <v>0</v>
      </c>
    </row>
    <row r="268" spans="2:65" s="1" customFormat="1" ht="16.5" customHeight="1">
      <c r="B268" s="40"/>
      <c r="C268" s="191" t="s">
        <v>474</v>
      </c>
      <c r="D268" s="191" t="s">
        <v>126</v>
      </c>
      <c r="E268" s="192" t="s">
        <v>475</v>
      </c>
      <c r="F268" s="193" t="s">
        <v>476</v>
      </c>
      <c r="G268" s="194" t="s">
        <v>269</v>
      </c>
      <c r="H268" s="195">
        <v>498.143</v>
      </c>
      <c r="I268" s="196"/>
      <c r="J268" s="197">
        <f>ROUND(I268*H268,2)</f>
        <v>0</v>
      </c>
      <c r="K268" s="193" t="s">
        <v>130</v>
      </c>
      <c r="L268" s="60"/>
      <c r="M268" s="198" t="s">
        <v>21</v>
      </c>
      <c r="N268" s="199" t="s">
        <v>46</v>
      </c>
      <c r="O268" s="41"/>
      <c r="P268" s="200">
        <f>O268*H268</f>
        <v>0</v>
      </c>
      <c r="Q268" s="200">
        <v>0</v>
      </c>
      <c r="R268" s="200">
        <f>Q268*H268</f>
        <v>0</v>
      </c>
      <c r="S268" s="200">
        <v>0</v>
      </c>
      <c r="T268" s="201">
        <f>S268*H268</f>
        <v>0</v>
      </c>
      <c r="AR268" s="23" t="s">
        <v>124</v>
      </c>
      <c r="AT268" s="23" t="s">
        <v>126</v>
      </c>
      <c r="AU268" s="23" t="s">
        <v>84</v>
      </c>
      <c r="AY268" s="23" t="s">
        <v>125</v>
      </c>
      <c r="BE268" s="202">
        <f>IF(N268="základní",J268,0)</f>
        <v>0</v>
      </c>
      <c r="BF268" s="202">
        <f>IF(N268="snížená",J268,0)</f>
        <v>0</v>
      </c>
      <c r="BG268" s="202">
        <f>IF(N268="zákl. přenesená",J268,0)</f>
        <v>0</v>
      </c>
      <c r="BH268" s="202">
        <f>IF(N268="sníž. přenesená",J268,0)</f>
        <v>0</v>
      </c>
      <c r="BI268" s="202">
        <f>IF(N268="nulová",J268,0)</f>
        <v>0</v>
      </c>
      <c r="BJ268" s="23" t="s">
        <v>82</v>
      </c>
      <c r="BK268" s="202">
        <f>ROUND(I268*H268,2)</f>
        <v>0</v>
      </c>
      <c r="BL268" s="23" t="s">
        <v>124</v>
      </c>
      <c r="BM268" s="23" t="s">
        <v>477</v>
      </c>
    </row>
    <row r="269" spans="2:51" s="12" customFormat="1" ht="13.5">
      <c r="B269" s="220"/>
      <c r="C269" s="221"/>
      <c r="D269" s="203" t="s">
        <v>212</v>
      </c>
      <c r="E269" s="222" t="s">
        <v>21</v>
      </c>
      <c r="F269" s="223" t="s">
        <v>478</v>
      </c>
      <c r="G269" s="221"/>
      <c r="H269" s="224">
        <v>142.655</v>
      </c>
      <c r="I269" s="225"/>
      <c r="J269" s="221"/>
      <c r="K269" s="221"/>
      <c r="L269" s="226"/>
      <c r="M269" s="227"/>
      <c r="N269" s="228"/>
      <c r="O269" s="228"/>
      <c r="P269" s="228"/>
      <c r="Q269" s="228"/>
      <c r="R269" s="228"/>
      <c r="S269" s="228"/>
      <c r="T269" s="229"/>
      <c r="AT269" s="230" t="s">
        <v>212</v>
      </c>
      <c r="AU269" s="230" t="s">
        <v>84</v>
      </c>
      <c r="AV269" s="12" t="s">
        <v>84</v>
      </c>
      <c r="AW269" s="12" t="s">
        <v>37</v>
      </c>
      <c r="AX269" s="12" t="s">
        <v>75</v>
      </c>
      <c r="AY269" s="230" t="s">
        <v>125</v>
      </c>
    </row>
    <row r="270" spans="2:51" s="12" customFormat="1" ht="13.5">
      <c r="B270" s="220"/>
      <c r="C270" s="221"/>
      <c r="D270" s="203" t="s">
        <v>212</v>
      </c>
      <c r="E270" s="222" t="s">
        <v>21</v>
      </c>
      <c r="F270" s="223" t="s">
        <v>479</v>
      </c>
      <c r="G270" s="221"/>
      <c r="H270" s="224">
        <v>53.248</v>
      </c>
      <c r="I270" s="225"/>
      <c r="J270" s="221"/>
      <c r="K270" s="221"/>
      <c r="L270" s="226"/>
      <c r="M270" s="227"/>
      <c r="N270" s="228"/>
      <c r="O270" s="228"/>
      <c r="P270" s="228"/>
      <c r="Q270" s="228"/>
      <c r="R270" s="228"/>
      <c r="S270" s="228"/>
      <c r="T270" s="229"/>
      <c r="AT270" s="230" t="s">
        <v>212</v>
      </c>
      <c r="AU270" s="230" t="s">
        <v>84</v>
      </c>
      <c r="AV270" s="12" t="s">
        <v>84</v>
      </c>
      <c r="AW270" s="12" t="s">
        <v>37</v>
      </c>
      <c r="AX270" s="12" t="s">
        <v>75</v>
      </c>
      <c r="AY270" s="230" t="s">
        <v>125</v>
      </c>
    </row>
    <row r="271" spans="2:51" s="12" customFormat="1" ht="13.5">
      <c r="B271" s="220"/>
      <c r="C271" s="221"/>
      <c r="D271" s="203" t="s">
        <v>212</v>
      </c>
      <c r="E271" s="222" t="s">
        <v>21</v>
      </c>
      <c r="F271" s="223" t="s">
        <v>480</v>
      </c>
      <c r="G271" s="221"/>
      <c r="H271" s="224">
        <v>27.7</v>
      </c>
      <c r="I271" s="225"/>
      <c r="J271" s="221"/>
      <c r="K271" s="221"/>
      <c r="L271" s="226"/>
      <c r="M271" s="227"/>
      <c r="N271" s="228"/>
      <c r="O271" s="228"/>
      <c r="P271" s="228"/>
      <c r="Q271" s="228"/>
      <c r="R271" s="228"/>
      <c r="S271" s="228"/>
      <c r="T271" s="229"/>
      <c r="AT271" s="230" t="s">
        <v>212</v>
      </c>
      <c r="AU271" s="230" t="s">
        <v>84</v>
      </c>
      <c r="AV271" s="12" t="s">
        <v>84</v>
      </c>
      <c r="AW271" s="12" t="s">
        <v>37</v>
      </c>
      <c r="AX271" s="12" t="s">
        <v>75</v>
      </c>
      <c r="AY271" s="230" t="s">
        <v>125</v>
      </c>
    </row>
    <row r="272" spans="2:51" s="12" customFormat="1" ht="13.5">
      <c r="B272" s="220"/>
      <c r="C272" s="221"/>
      <c r="D272" s="203" t="s">
        <v>212</v>
      </c>
      <c r="E272" s="222" t="s">
        <v>21</v>
      </c>
      <c r="F272" s="223" t="s">
        <v>481</v>
      </c>
      <c r="G272" s="221"/>
      <c r="H272" s="224">
        <v>8.32</v>
      </c>
      <c r="I272" s="225"/>
      <c r="J272" s="221"/>
      <c r="K272" s="221"/>
      <c r="L272" s="226"/>
      <c r="M272" s="227"/>
      <c r="N272" s="228"/>
      <c r="O272" s="228"/>
      <c r="P272" s="228"/>
      <c r="Q272" s="228"/>
      <c r="R272" s="228"/>
      <c r="S272" s="228"/>
      <c r="T272" s="229"/>
      <c r="AT272" s="230" t="s">
        <v>212</v>
      </c>
      <c r="AU272" s="230" t="s">
        <v>84</v>
      </c>
      <c r="AV272" s="12" t="s">
        <v>84</v>
      </c>
      <c r="AW272" s="12" t="s">
        <v>37</v>
      </c>
      <c r="AX272" s="12" t="s">
        <v>75</v>
      </c>
      <c r="AY272" s="230" t="s">
        <v>125</v>
      </c>
    </row>
    <row r="273" spans="2:51" s="12" customFormat="1" ht="13.5">
      <c r="B273" s="220"/>
      <c r="C273" s="221"/>
      <c r="D273" s="203" t="s">
        <v>212</v>
      </c>
      <c r="E273" s="222" t="s">
        <v>21</v>
      </c>
      <c r="F273" s="223" t="s">
        <v>482</v>
      </c>
      <c r="G273" s="221"/>
      <c r="H273" s="224">
        <v>49.3</v>
      </c>
      <c r="I273" s="225"/>
      <c r="J273" s="221"/>
      <c r="K273" s="221"/>
      <c r="L273" s="226"/>
      <c r="M273" s="227"/>
      <c r="N273" s="228"/>
      <c r="O273" s="228"/>
      <c r="P273" s="228"/>
      <c r="Q273" s="228"/>
      <c r="R273" s="228"/>
      <c r="S273" s="228"/>
      <c r="T273" s="229"/>
      <c r="AT273" s="230" t="s">
        <v>212</v>
      </c>
      <c r="AU273" s="230" t="s">
        <v>84</v>
      </c>
      <c r="AV273" s="12" t="s">
        <v>84</v>
      </c>
      <c r="AW273" s="12" t="s">
        <v>37</v>
      </c>
      <c r="AX273" s="12" t="s">
        <v>75</v>
      </c>
      <c r="AY273" s="230" t="s">
        <v>125</v>
      </c>
    </row>
    <row r="274" spans="2:51" s="12" customFormat="1" ht="13.5">
      <c r="B274" s="220"/>
      <c r="C274" s="221"/>
      <c r="D274" s="203" t="s">
        <v>212</v>
      </c>
      <c r="E274" s="222" t="s">
        <v>21</v>
      </c>
      <c r="F274" s="223" t="s">
        <v>483</v>
      </c>
      <c r="G274" s="221"/>
      <c r="H274" s="224">
        <v>191.98</v>
      </c>
      <c r="I274" s="225"/>
      <c r="J274" s="221"/>
      <c r="K274" s="221"/>
      <c r="L274" s="226"/>
      <c r="M274" s="227"/>
      <c r="N274" s="228"/>
      <c r="O274" s="228"/>
      <c r="P274" s="228"/>
      <c r="Q274" s="228"/>
      <c r="R274" s="228"/>
      <c r="S274" s="228"/>
      <c r="T274" s="229"/>
      <c r="AT274" s="230" t="s">
        <v>212</v>
      </c>
      <c r="AU274" s="230" t="s">
        <v>84</v>
      </c>
      <c r="AV274" s="12" t="s">
        <v>84</v>
      </c>
      <c r="AW274" s="12" t="s">
        <v>37</v>
      </c>
      <c r="AX274" s="12" t="s">
        <v>75</v>
      </c>
      <c r="AY274" s="230" t="s">
        <v>125</v>
      </c>
    </row>
    <row r="275" spans="2:51" s="12" customFormat="1" ht="13.5">
      <c r="B275" s="220"/>
      <c r="C275" s="221"/>
      <c r="D275" s="203" t="s">
        <v>212</v>
      </c>
      <c r="E275" s="222" t="s">
        <v>21</v>
      </c>
      <c r="F275" s="223" t="s">
        <v>484</v>
      </c>
      <c r="G275" s="221"/>
      <c r="H275" s="224">
        <v>4.06</v>
      </c>
      <c r="I275" s="225"/>
      <c r="J275" s="221"/>
      <c r="K275" s="221"/>
      <c r="L275" s="226"/>
      <c r="M275" s="227"/>
      <c r="N275" s="228"/>
      <c r="O275" s="228"/>
      <c r="P275" s="228"/>
      <c r="Q275" s="228"/>
      <c r="R275" s="228"/>
      <c r="S275" s="228"/>
      <c r="T275" s="229"/>
      <c r="AT275" s="230" t="s">
        <v>212</v>
      </c>
      <c r="AU275" s="230" t="s">
        <v>84</v>
      </c>
      <c r="AV275" s="12" t="s">
        <v>84</v>
      </c>
      <c r="AW275" s="12" t="s">
        <v>37</v>
      </c>
      <c r="AX275" s="12" t="s">
        <v>75</v>
      </c>
      <c r="AY275" s="230" t="s">
        <v>125</v>
      </c>
    </row>
    <row r="276" spans="2:51" s="12" customFormat="1" ht="13.5">
      <c r="B276" s="220"/>
      <c r="C276" s="221"/>
      <c r="D276" s="203" t="s">
        <v>212</v>
      </c>
      <c r="E276" s="222" t="s">
        <v>21</v>
      </c>
      <c r="F276" s="223" t="s">
        <v>485</v>
      </c>
      <c r="G276" s="221"/>
      <c r="H276" s="224">
        <v>1.74</v>
      </c>
      <c r="I276" s="225"/>
      <c r="J276" s="221"/>
      <c r="K276" s="221"/>
      <c r="L276" s="226"/>
      <c r="M276" s="227"/>
      <c r="N276" s="228"/>
      <c r="O276" s="228"/>
      <c r="P276" s="228"/>
      <c r="Q276" s="228"/>
      <c r="R276" s="228"/>
      <c r="S276" s="228"/>
      <c r="T276" s="229"/>
      <c r="AT276" s="230" t="s">
        <v>212</v>
      </c>
      <c r="AU276" s="230" t="s">
        <v>84</v>
      </c>
      <c r="AV276" s="12" t="s">
        <v>84</v>
      </c>
      <c r="AW276" s="12" t="s">
        <v>37</v>
      </c>
      <c r="AX276" s="12" t="s">
        <v>75</v>
      </c>
      <c r="AY276" s="230" t="s">
        <v>125</v>
      </c>
    </row>
    <row r="277" spans="2:51" s="12" customFormat="1" ht="13.5">
      <c r="B277" s="220"/>
      <c r="C277" s="221"/>
      <c r="D277" s="203" t="s">
        <v>212</v>
      </c>
      <c r="E277" s="222" t="s">
        <v>21</v>
      </c>
      <c r="F277" s="223" t="s">
        <v>486</v>
      </c>
      <c r="G277" s="221"/>
      <c r="H277" s="224">
        <v>19.14</v>
      </c>
      <c r="I277" s="225"/>
      <c r="J277" s="221"/>
      <c r="K277" s="221"/>
      <c r="L277" s="226"/>
      <c r="M277" s="227"/>
      <c r="N277" s="228"/>
      <c r="O277" s="228"/>
      <c r="P277" s="228"/>
      <c r="Q277" s="228"/>
      <c r="R277" s="228"/>
      <c r="S277" s="228"/>
      <c r="T277" s="229"/>
      <c r="AT277" s="230" t="s">
        <v>212</v>
      </c>
      <c r="AU277" s="230" t="s">
        <v>84</v>
      </c>
      <c r="AV277" s="12" t="s">
        <v>84</v>
      </c>
      <c r="AW277" s="12" t="s">
        <v>37</v>
      </c>
      <c r="AX277" s="12" t="s">
        <v>75</v>
      </c>
      <c r="AY277" s="230" t="s">
        <v>125</v>
      </c>
    </row>
    <row r="278" spans="2:51" s="13" customFormat="1" ht="13.5">
      <c r="B278" s="231"/>
      <c r="C278" s="232"/>
      <c r="D278" s="203" t="s">
        <v>212</v>
      </c>
      <c r="E278" s="233" t="s">
        <v>21</v>
      </c>
      <c r="F278" s="234" t="s">
        <v>214</v>
      </c>
      <c r="G278" s="232"/>
      <c r="H278" s="235">
        <v>498.143</v>
      </c>
      <c r="I278" s="236"/>
      <c r="J278" s="232"/>
      <c r="K278" s="232"/>
      <c r="L278" s="237"/>
      <c r="M278" s="238"/>
      <c r="N278" s="239"/>
      <c r="O278" s="239"/>
      <c r="P278" s="239"/>
      <c r="Q278" s="239"/>
      <c r="R278" s="239"/>
      <c r="S278" s="239"/>
      <c r="T278" s="240"/>
      <c r="AT278" s="241" t="s">
        <v>212</v>
      </c>
      <c r="AU278" s="241" t="s">
        <v>84</v>
      </c>
      <c r="AV278" s="13" t="s">
        <v>124</v>
      </c>
      <c r="AW278" s="13" t="s">
        <v>37</v>
      </c>
      <c r="AX278" s="13" t="s">
        <v>82</v>
      </c>
      <c r="AY278" s="241" t="s">
        <v>125</v>
      </c>
    </row>
    <row r="279" spans="2:65" s="1" customFormat="1" ht="16.5" customHeight="1">
      <c r="B279" s="40"/>
      <c r="C279" s="191" t="s">
        <v>487</v>
      </c>
      <c r="D279" s="191" t="s">
        <v>126</v>
      </c>
      <c r="E279" s="192" t="s">
        <v>488</v>
      </c>
      <c r="F279" s="193" t="s">
        <v>489</v>
      </c>
      <c r="G279" s="194" t="s">
        <v>269</v>
      </c>
      <c r="H279" s="195">
        <v>4931.079</v>
      </c>
      <c r="I279" s="196"/>
      <c r="J279" s="197">
        <f>ROUND(I279*H279,2)</f>
        <v>0</v>
      </c>
      <c r="K279" s="193" t="s">
        <v>130</v>
      </c>
      <c r="L279" s="60"/>
      <c r="M279" s="198" t="s">
        <v>21</v>
      </c>
      <c r="N279" s="199" t="s">
        <v>46</v>
      </c>
      <c r="O279" s="41"/>
      <c r="P279" s="200">
        <f>O279*H279</f>
        <v>0</v>
      </c>
      <c r="Q279" s="200">
        <v>0</v>
      </c>
      <c r="R279" s="200">
        <f>Q279*H279</f>
        <v>0</v>
      </c>
      <c r="S279" s="200">
        <v>0</v>
      </c>
      <c r="T279" s="201">
        <f>S279*H279</f>
        <v>0</v>
      </c>
      <c r="AR279" s="23" t="s">
        <v>124</v>
      </c>
      <c r="AT279" s="23" t="s">
        <v>126</v>
      </c>
      <c r="AU279" s="23" t="s">
        <v>84</v>
      </c>
      <c r="AY279" s="23" t="s">
        <v>125</v>
      </c>
      <c r="BE279" s="202">
        <f>IF(N279="základní",J279,0)</f>
        <v>0</v>
      </c>
      <c r="BF279" s="202">
        <f>IF(N279="snížená",J279,0)</f>
        <v>0</v>
      </c>
      <c r="BG279" s="202">
        <f>IF(N279="zákl. přenesená",J279,0)</f>
        <v>0</v>
      </c>
      <c r="BH279" s="202">
        <f>IF(N279="sníž. přenesená",J279,0)</f>
        <v>0</v>
      </c>
      <c r="BI279" s="202">
        <f>IF(N279="nulová",J279,0)</f>
        <v>0</v>
      </c>
      <c r="BJ279" s="23" t="s">
        <v>82</v>
      </c>
      <c r="BK279" s="202">
        <f>ROUND(I279*H279,2)</f>
        <v>0</v>
      </c>
      <c r="BL279" s="23" t="s">
        <v>124</v>
      </c>
      <c r="BM279" s="23" t="s">
        <v>490</v>
      </c>
    </row>
    <row r="280" spans="2:51" s="14" customFormat="1" ht="13.5">
      <c r="B280" s="242"/>
      <c r="C280" s="243"/>
      <c r="D280" s="203" t="s">
        <v>212</v>
      </c>
      <c r="E280" s="244" t="s">
        <v>21</v>
      </c>
      <c r="F280" s="245" t="s">
        <v>491</v>
      </c>
      <c r="G280" s="243"/>
      <c r="H280" s="244" t="s">
        <v>21</v>
      </c>
      <c r="I280" s="246"/>
      <c r="J280" s="243"/>
      <c r="K280" s="243"/>
      <c r="L280" s="247"/>
      <c r="M280" s="248"/>
      <c r="N280" s="249"/>
      <c r="O280" s="249"/>
      <c r="P280" s="249"/>
      <c r="Q280" s="249"/>
      <c r="R280" s="249"/>
      <c r="S280" s="249"/>
      <c r="T280" s="250"/>
      <c r="AT280" s="251" t="s">
        <v>212</v>
      </c>
      <c r="AU280" s="251" t="s">
        <v>84</v>
      </c>
      <c r="AV280" s="14" t="s">
        <v>82</v>
      </c>
      <c r="AW280" s="14" t="s">
        <v>37</v>
      </c>
      <c r="AX280" s="14" t="s">
        <v>75</v>
      </c>
      <c r="AY280" s="251" t="s">
        <v>125</v>
      </c>
    </row>
    <row r="281" spans="2:51" s="12" customFormat="1" ht="13.5">
      <c r="B281" s="220"/>
      <c r="C281" s="221"/>
      <c r="D281" s="203" t="s">
        <v>212</v>
      </c>
      <c r="E281" s="222" t="s">
        <v>21</v>
      </c>
      <c r="F281" s="223" t="s">
        <v>492</v>
      </c>
      <c r="G281" s="221"/>
      <c r="H281" s="224">
        <v>2710.445</v>
      </c>
      <c r="I281" s="225"/>
      <c r="J281" s="221"/>
      <c r="K281" s="221"/>
      <c r="L281" s="226"/>
      <c r="M281" s="227"/>
      <c r="N281" s="228"/>
      <c r="O281" s="228"/>
      <c r="P281" s="228"/>
      <c r="Q281" s="228"/>
      <c r="R281" s="228"/>
      <c r="S281" s="228"/>
      <c r="T281" s="229"/>
      <c r="AT281" s="230" t="s">
        <v>212</v>
      </c>
      <c r="AU281" s="230" t="s">
        <v>84</v>
      </c>
      <c r="AV281" s="12" t="s">
        <v>84</v>
      </c>
      <c r="AW281" s="12" t="s">
        <v>37</v>
      </c>
      <c r="AX281" s="12" t="s">
        <v>75</v>
      </c>
      <c r="AY281" s="230" t="s">
        <v>125</v>
      </c>
    </row>
    <row r="282" spans="2:51" s="12" customFormat="1" ht="13.5">
      <c r="B282" s="220"/>
      <c r="C282" s="221"/>
      <c r="D282" s="203" t="s">
        <v>212</v>
      </c>
      <c r="E282" s="222" t="s">
        <v>21</v>
      </c>
      <c r="F282" s="223" t="s">
        <v>493</v>
      </c>
      <c r="G282" s="221"/>
      <c r="H282" s="224">
        <v>1011.674</v>
      </c>
      <c r="I282" s="225"/>
      <c r="J282" s="221"/>
      <c r="K282" s="221"/>
      <c r="L282" s="226"/>
      <c r="M282" s="227"/>
      <c r="N282" s="228"/>
      <c r="O282" s="228"/>
      <c r="P282" s="228"/>
      <c r="Q282" s="228"/>
      <c r="R282" s="228"/>
      <c r="S282" s="228"/>
      <c r="T282" s="229"/>
      <c r="AT282" s="230" t="s">
        <v>212</v>
      </c>
      <c r="AU282" s="230" t="s">
        <v>84</v>
      </c>
      <c r="AV282" s="12" t="s">
        <v>84</v>
      </c>
      <c r="AW282" s="12" t="s">
        <v>37</v>
      </c>
      <c r="AX282" s="12" t="s">
        <v>75</v>
      </c>
      <c r="AY282" s="230" t="s">
        <v>125</v>
      </c>
    </row>
    <row r="283" spans="2:51" s="14" customFormat="1" ht="13.5">
      <c r="B283" s="242"/>
      <c r="C283" s="243"/>
      <c r="D283" s="203" t="s">
        <v>212</v>
      </c>
      <c r="E283" s="244" t="s">
        <v>21</v>
      </c>
      <c r="F283" s="245" t="s">
        <v>494</v>
      </c>
      <c r="G283" s="243"/>
      <c r="H283" s="244" t="s">
        <v>21</v>
      </c>
      <c r="I283" s="246"/>
      <c r="J283" s="243"/>
      <c r="K283" s="243"/>
      <c r="L283" s="247"/>
      <c r="M283" s="248"/>
      <c r="N283" s="249"/>
      <c r="O283" s="249"/>
      <c r="P283" s="249"/>
      <c r="Q283" s="249"/>
      <c r="R283" s="249"/>
      <c r="S283" s="249"/>
      <c r="T283" s="250"/>
      <c r="AT283" s="251" t="s">
        <v>212</v>
      </c>
      <c r="AU283" s="251" t="s">
        <v>84</v>
      </c>
      <c r="AV283" s="14" t="s">
        <v>82</v>
      </c>
      <c r="AW283" s="14" t="s">
        <v>37</v>
      </c>
      <c r="AX283" s="14" t="s">
        <v>75</v>
      </c>
      <c r="AY283" s="251" t="s">
        <v>125</v>
      </c>
    </row>
    <row r="284" spans="2:51" s="12" customFormat="1" ht="13.5">
      <c r="B284" s="220"/>
      <c r="C284" s="221"/>
      <c r="D284" s="203" t="s">
        <v>212</v>
      </c>
      <c r="E284" s="222" t="s">
        <v>21</v>
      </c>
      <c r="F284" s="223" t="s">
        <v>495</v>
      </c>
      <c r="G284" s="221"/>
      <c r="H284" s="224">
        <v>110.8</v>
      </c>
      <c r="I284" s="225"/>
      <c r="J284" s="221"/>
      <c r="K284" s="221"/>
      <c r="L284" s="226"/>
      <c r="M284" s="227"/>
      <c r="N284" s="228"/>
      <c r="O284" s="228"/>
      <c r="P284" s="228"/>
      <c r="Q284" s="228"/>
      <c r="R284" s="228"/>
      <c r="S284" s="228"/>
      <c r="T284" s="229"/>
      <c r="AT284" s="230" t="s">
        <v>212</v>
      </c>
      <c r="AU284" s="230" t="s">
        <v>84</v>
      </c>
      <c r="AV284" s="12" t="s">
        <v>84</v>
      </c>
      <c r="AW284" s="12" t="s">
        <v>37</v>
      </c>
      <c r="AX284" s="12" t="s">
        <v>75</v>
      </c>
      <c r="AY284" s="230" t="s">
        <v>125</v>
      </c>
    </row>
    <row r="285" spans="2:51" s="12" customFormat="1" ht="13.5">
      <c r="B285" s="220"/>
      <c r="C285" s="221"/>
      <c r="D285" s="203" t="s">
        <v>212</v>
      </c>
      <c r="E285" s="222" t="s">
        <v>21</v>
      </c>
      <c r="F285" s="223" t="s">
        <v>496</v>
      </c>
      <c r="G285" s="221"/>
      <c r="H285" s="224">
        <v>33.28</v>
      </c>
      <c r="I285" s="225"/>
      <c r="J285" s="221"/>
      <c r="K285" s="221"/>
      <c r="L285" s="226"/>
      <c r="M285" s="227"/>
      <c r="N285" s="228"/>
      <c r="O285" s="228"/>
      <c r="P285" s="228"/>
      <c r="Q285" s="228"/>
      <c r="R285" s="228"/>
      <c r="S285" s="228"/>
      <c r="T285" s="229"/>
      <c r="AT285" s="230" t="s">
        <v>212</v>
      </c>
      <c r="AU285" s="230" t="s">
        <v>84</v>
      </c>
      <c r="AV285" s="12" t="s">
        <v>84</v>
      </c>
      <c r="AW285" s="12" t="s">
        <v>37</v>
      </c>
      <c r="AX285" s="12" t="s">
        <v>75</v>
      </c>
      <c r="AY285" s="230" t="s">
        <v>125</v>
      </c>
    </row>
    <row r="286" spans="2:51" s="12" customFormat="1" ht="13.5">
      <c r="B286" s="220"/>
      <c r="C286" s="221"/>
      <c r="D286" s="203" t="s">
        <v>212</v>
      </c>
      <c r="E286" s="222" t="s">
        <v>21</v>
      </c>
      <c r="F286" s="223" t="s">
        <v>497</v>
      </c>
      <c r="G286" s="221"/>
      <c r="H286" s="224">
        <v>197.2</v>
      </c>
      <c r="I286" s="225"/>
      <c r="J286" s="221"/>
      <c r="K286" s="221"/>
      <c r="L286" s="226"/>
      <c r="M286" s="227"/>
      <c r="N286" s="228"/>
      <c r="O286" s="228"/>
      <c r="P286" s="228"/>
      <c r="Q286" s="228"/>
      <c r="R286" s="228"/>
      <c r="S286" s="228"/>
      <c r="T286" s="229"/>
      <c r="AT286" s="230" t="s">
        <v>212</v>
      </c>
      <c r="AU286" s="230" t="s">
        <v>84</v>
      </c>
      <c r="AV286" s="12" t="s">
        <v>84</v>
      </c>
      <c r="AW286" s="12" t="s">
        <v>37</v>
      </c>
      <c r="AX286" s="12" t="s">
        <v>75</v>
      </c>
      <c r="AY286" s="230" t="s">
        <v>125</v>
      </c>
    </row>
    <row r="287" spans="2:51" s="12" customFormat="1" ht="13.5">
      <c r="B287" s="220"/>
      <c r="C287" s="221"/>
      <c r="D287" s="203" t="s">
        <v>212</v>
      </c>
      <c r="E287" s="222" t="s">
        <v>21</v>
      </c>
      <c r="F287" s="223" t="s">
        <v>498</v>
      </c>
      <c r="G287" s="221"/>
      <c r="H287" s="224">
        <v>767.92</v>
      </c>
      <c r="I287" s="225"/>
      <c r="J287" s="221"/>
      <c r="K287" s="221"/>
      <c r="L287" s="226"/>
      <c r="M287" s="227"/>
      <c r="N287" s="228"/>
      <c r="O287" s="228"/>
      <c r="P287" s="228"/>
      <c r="Q287" s="228"/>
      <c r="R287" s="228"/>
      <c r="S287" s="228"/>
      <c r="T287" s="229"/>
      <c r="AT287" s="230" t="s">
        <v>212</v>
      </c>
      <c r="AU287" s="230" t="s">
        <v>84</v>
      </c>
      <c r="AV287" s="12" t="s">
        <v>84</v>
      </c>
      <c r="AW287" s="12" t="s">
        <v>37</v>
      </c>
      <c r="AX287" s="12" t="s">
        <v>75</v>
      </c>
      <c r="AY287" s="230" t="s">
        <v>125</v>
      </c>
    </row>
    <row r="288" spans="2:51" s="12" customFormat="1" ht="13.5">
      <c r="B288" s="220"/>
      <c r="C288" s="221"/>
      <c r="D288" s="203" t="s">
        <v>212</v>
      </c>
      <c r="E288" s="222" t="s">
        <v>21</v>
      </c>
      <c r="F288" s="223" t="s">
        <v>499</v>
      </c>
      <c r="G288" s="221"/>
      <c r="H288" s="224">
        <v>16.24</v>
      </c>
      <c r="I288" s="225"/>
      <c r="J288" s="221"/>
      <c r="K288" s="221"/>
      <c r="L288" s="226"/>
      <c r="M288" s="227"/>
      <c r="N288" s="228"/>
      <c r="O288" s="228"/>
      <c r="P288" s="228"/>
      <c r="Q288" s="228"/>
      <c r="R288" s="228"/>
      <c r="S288" s="228"/>
      <c r="T288" s="229"/>
      <c r="AT288" s="230" t="s">
        <v>212</v>
      </c>
      <c r="AU288" s="230" t="s">
        <v>84</v>
      </c>
      <c r="AV288" s="12" t="s">
        <v>84</v>
      </c>
      <c r="AW288" s="12" t="s">
        <v>37</v>
      </c>
      <c r="AX288" s="12" t="s">
        <v>75</v>
      </c>
      <c r="AY288" s="230" t="s">
        <v>125</v>
      </c>
    </row>
    <row r="289" spans="2:51" s="12" customFormat="1" ht="13.5">
      <c r="B289" s="220"/>
      <c r="C289" s="221"/>
      <c r="D289" s="203" t="s">
        <v>212</v>
      </c>
      <c r="E289" s="222" t="s">
        <v>21</v>
      </c>
      <c r="F289" s="223" t="s">
        <v>500</v>
      </c>
      <c r="G289" s="221"/>
      <c r="H289" s="224">
        <v>6.96</v>
      </c>
      <c r="I289" s="225"/>
      <c r="J289" s="221"/>
      <c r="K289" s="221"/>
      <c r="L289" s="226"/>
      <c r="M289" s="227"/>
      <c r="N289" s="228"/>
      <c r="O289" s="228"/>
      <c r="P289" s="228"/>
      <c r="Q289" s="228"/>
      <c r="R289" s="228"/>
      <c r="S289" s="228"/>
      <c r="T289" s="229"/>
      <c r="AT289" s="230" t="s">
        <v>212</v>
      </c>
      <c r="AU289" s="230" t="s">
        <v>84</v>
      </c>
      <c r="AV289" s="12" t="s">
        <v>84</v>
      </c>
      <c r="AW289" s="12" t="s">
        <v>37</v>
      </c>
      <c r="AX289" s="12" t="s">
        <v>75</v>
      </c>
      <c r="AY289" s="230" t="s">
        <v>125</v>
      </c>
    </row>
    <row r="290" spans="2:51" s="12" customFormat="1" ht="13.5">
      <c r="B290" s="220"/>
      <c r="C290" s="221"/>
      <c r="D290" s="203" t="s">
        <v>212</v>
      </c>
      <c r="E290" s="222" t="s">
        <v>21</v>
      </c>
      <c r="F290" s="223" t="s">
        <v>501</v>
      </c>
      <c r="G290" s="221"/>
      <c r="H290" s="224">
        <v>76.56</v>
      </c>
      <c r="I290" s="225"/>
      <c r="J290" s="221"/>
      <c r="K290" s="221"/>
      <c r="L290" s="226"/>
      <c r="M290" s="227"/>
      <c r="N290" s="228"/>
      <c r="O290" s="228"/>
      <c r="P290" s="228"/>
      <c r="Q290" s="228"/>
      <c r="R290" s="228"/>
      <c r="S290" s="228"/>
      <c r="T290" s="229"/>
      <c r="AT290" s="230" t="s">
        <v>212</v>
      </c>
      <c r="AU290" s="230" t="s">
        <v>84</v>
      </c>
      <c r="AV290" s="12" t="s">
        <v>84</v>
      </c>
      <c r="AW290" s="12" t="s">
        <v>37</v>
      </c>
      <c r="AX290" s="12" t="s">
        <v>75</v>
      </c>
      <c r="AY290" s="230" t="s">
        <v>125</v>
      </c>
    </row>
    <row r="291" spans="2:51" s="13" customFormat="1" ht="13.5">
      <c r="B291" s="231"/>
      <c r="C291" s="232"/>
      <c r="D291" s="203" t="s">
        <v>212</v>
      </c>
      <c r="E291" s="233" t="s">
        <v>21</v>
      </c>
      <c r="F291" s="234" t="s">
        <v>214</v>
      </c>
      <c r="G291" s="232"/>
      <c r="H291" s="235">
        <v>4931.079</v>
      </c>
      <c r="I291" s="236"/>
      <c r="J291" s="232"/>
      <c r="K291" s="232"/>
      <c r="L291" s="237"/>
      <c r="M291" s="238"/>
      <c r="N291" s="239"/>
      <c r="O291" s="239"/>
      <c r="P291" s="239"/>
      <c r="Q291" s="239"/>
      <c r="R291" s="239"/>
      <c r="S291" s="239"/>
      <c r="T291" s="240"/>
      <c r="AT291" s="241" t="s">
        <v>212</v>
      </c>
      <c r="AU291" s="241" t="s">
        <v>84</v>
      </c>
      <c r="AV291" s="13" t="s">
        <v>124</v>
      </c>
      <c r="AW291" s="13" t="s">
        <v>37</v>
      </c>
      <c r="AX291" s="13" t="s">
        <v>82</v>
      </c>
      <c r="AY291" s="241" t="s">
        <v>125</v>
      </c>
    </row>
    <row r="292" spans="2:65" s="1" customFormat="1" ht="16.5" customHeight="1">
      <c r="B292" s="40"/>
      <c r="C292" s="191" t="s">
        <v>502</v>
      </c>
      <c r="D292" s="191" t="s">
        <v>126</v>
      </c>
      <c r="E292" s="192" t="s">
        <v>503</v>
      </c>
      <c r="F292" s="193" t="s">
        <v>504</v>
      </c>
      <c r="G292" s="194" t="s">
        <v>269</v>
      </c>
      <c r="H292" s="195">
        <v>304.6</v>
      </c>
      <c r="I292" s="196"/>
      <c r="J292" s="197">
        <f>ROUND(I292*H292,2)</f>
        <v>0</v>
      </c>
      <c r="K292" s="193" t="s">
        <v>130</v>
      </c>
      <c r="L292" s="60"/>
      <c r="M292" s="198" t="s">
        <v>21</v>
      </c>
      <c r="N292" s="199" t="s">
        <v>46</v>
      </c>
      <c r="O292" s="41"/>
      <c r="P292" s="200">
        <f>O292*H292</f>
        <v>0</v>
      </c>
      <c r="Q292" s="200">
        <v>0</v>
      </c>
      <c r="R292" s="200">
        <f>Q292*H292</f>
        <v>0</v>
      </c>
      <c r="S292" s="200">
        <v>0</v>
      </c>
      <c r="T292" s="201">
        <f>S292*H292</f>
        <v>0</v>
      </c>
      <c r="AR292" s="23" t="s">
        <v>124</v>
      </c>
      <c r="AT292" s="23" t="s">
        <v>126</v>
      </c>
      <c r="AU292" s="23" t="s">
        <v>84</v>
      </c>
      <c r="AY292" s="23" t="s">
        <v>125</v>
      </c>
      <c r="BE292" s="202">
        <f>IF(N292="základní",J292,0)</f>
        <v>0</v>
      </c>
      <c r="BF292" s="202">
        <f>IF(N292="snížená",J292,0)</f>
        <v>0</v>
      </c>
      <c r="BG292" s="202">
        <f>IF(N292="zákl. přenesená",J292,0)</f>
        <v>0</v>
      </c>
      <c r="BH292" s="202">
        <f>IF(N292="sníž. přenesená",J292,0)</f>
        <v>0</v>
      </c>
      <c r="BI292" s="202">
        <f>IF(N292="nulová",J292,0)</f>
        <v>0</v>
      </c>
      <c r="BJ292" s="23" t="s">
        <v>82</v>
      </c>
      <c r="BK292" s="202">
        <f>ROUND(I292*H292,2)</f>
        <v>0</v>
      </c>
      <c r="BL292" s="23" t="s">
        <v>124</v>
      </c>
      <c r="BM292" s="23" t="s">
        <v>505</v>
      </c>
    </row>
    <row r="293" spans="2:51" s="12" customFormat="1" ht="13.5">
      <c r="B293" s="220"/>
      <c r="C293" s="221"/>
      <c r="D293" s="203" t="s">
        <v>212</v>
      </c>
      <c r="E293" s="222" t="s">
        <v>21</v>
      </c>
      <c r="F293" s="223" t="s">
        <v>506</v>
      </c>
      <c r="G293" s="221"/>
      <c r="H293" s="224">
        <v>110.7</v>
      </c>
      <c r="I293" s="225"/>
      <c r="J293" s="221"/>
      <c r="K293" s="221"/>
      <c r="L293" s="226"/>
      <c r="M293" s="227"/>
      <c r="N293" s="228"/>
      <c r="O293" s="228"/>
      <c r="P293" s="228"/>
      <c r="Q293" s="228"/>
      <c r="R293" s="228"/>
      <c r="S293" s="228"/>
      <c r="T293" s="229"/>
      <c r="AT293" s="230" t="s">
        <v>212</v>
      </c>
      <c r="AU293" s="230" t="s">
        <v>84</v>
      </c>
      <c r="AV293" s="12" t="s">
        <v>84</v>
      </c>
      <c r="AW293" s="12" t="s">
        <v>37</v>
      </c>
      <c r="AX293" s="12" t="s">
        <v>75</v>
      </c>
      <c r="AY293" s="230" t="s">
        <v>125</v>
      </c>
    </row>
    <row r="294" spans="2:51" s="12" customFormat="1" ht="13.5">
      <c r="B294" s="220"/>
      <c r="C294" s="221"/>
      <c r="D294" s="203" t="s">
        <v>212</v>
      </c>
      <c r="E294" s="222" t="s">
        <v>21</v>
      </c>
      <c r="F294" s="223" t="s">
        <v>507</v>
      </c>
      <c r="G294" s="221"/>
      <c r="H294" s="224">
        <v>168.81</v>
      </c>
      <c r="I294" s="225"/>
      <c r="J294" s="221"/>
      <c r="K294" s="221"/>
      <c r="L294" s="226"/>
      <c r="M294" s="227"/>
      <c r="N294" s="228"/>
      <c r="O294" s="228"/>
      <c r="P294" s="228"/>
      <c r="Q294" s="228"/>
      <c r="R294" s="228"/>
      <c r="S294" s="228"/>
      <c r="T294" s="229"/>
      <c r="AT294" s="230" t="s">
        <v>212</v>
      </c>
      <c r="AU294" s="230" t="s">
        <v>84</v>
      </c>
      <c r="AV294" s="12" t="s">
        <v>84</v>
      </c>
      <c r="AW294" s="12" t="s">
        <v>37</v>
      </c>
      <c r="AX294" s="12" t="s">
        <v>75</v>
      </c>
      <c r="AY294" s="230" t="s">
        <v>125</v>
      </c>
    </row>
    <row r="295" spans="2:51" s="12" customFormat="1" ht="13.5">
      <c r="B295" s="220"/>
      <c r="C295" s="221"/>
      <c r="D295" s="203" t="s">
        <v>212</v>
      </c>
      <c r="E295" s="222" t="s">
        <v>21</v>
      </c>
      <c r="F295" s="223" t="s">
        <v>508</v>
      </c>
      <c r="G295" s="221"/>
      <c r="H295" s="224">
        <v>3.64</v>
      </c>
      <c r="I295" s="225"/>
      <c r="J295" s="221"/>
      <c r="K295" s="221"/>
      <c r="L295" s="226"/>
      <c r="M295" s="227"/>
      <c r="N295" s="228"/>
      <c r="O295" s="228"/>
      <c r="P295" s="228"/>
      <c r="Q295" s="228"/>
      <c r="R295" s="228"/>
      <c r="S295" s="228"/>
      <c r="T295" s="229"/>
      <c r="AT295" s="230" t="s">
        <v>212</v>
      </c>
      <c r="AU295" s="230" t="s">
        <v>84</v>
      </c>
      <c r="AV295" s="12" t="s">
        <v>84</v>
      </c>
      <c r="AW295" s="12" t="s">
        <v>37</v>
      </c>
      <c r="AX295" s="12" t="s">
        <v>75</v>
      </c>
      <c r="AY295" s="230" t="s">
        <v>125</v>
      </c>
    </row>
    <row r="296" spans="2:51" s="12" customFormat="1" ht="13.5">
      <c r="B296" s="220"/>
      <c r="C296" s="221"/>
      <c r="D296" s="203" t="s">
        <v>212</v>
      </c>
      <c r="E296" s="222" t="s">
        <v>21</v>
      </c>
      <c r="F296" s="223" t="s">
        <v>509</v>
      </c>
      <c r="G296" s="221"/>
      <c r="H296" s="224">
        <v>21.45</v>
      </c>
      <c r="I296" s="225"/>
      <c r="J296" s="221"/>
      <c r="K296" s="221"/>
      <c r="L296" s="226"/>
      <c r="M296" s="227"/>
      <c r="N296" s="228"/>
      <c r="O296" s="228"/>
      <c r="P296" s="228"/>
      <c r="Q296" s="228"/>
      <c r="R296" s="228"/>
      <c r="S296" s="228"/>
      <c r="T296" s="229"/>
      <c r="AT296" s="230" t="s">
        <v>212</v>
      </c>
      <c r="AU296" s="230" t="s">
        <v>84</v>
      </c>
      <c r="AV296" s="12" t="s">
        <v>84</v>
      </c>
      <c r="AW296" s="12" t="s">
        <v>37</v>
      </c>
      <c r="AX296" s="12" t="s">
        <v>75</v>
      </c>
      <c r="AY296" s="230" t="s">
        <v>125</v>
      </c>
    </row>
    <row r="297" spans="2:51" s="13" customFormat="1" ht="13.5">
      <c r="B297" s="231"/>
      <c r="C297" s="232"/>
      <c r="D297" s="203" t="s">
        <v>212</v>
      </c>
      <c r="E297" s="233" t="s">
        <v>21</v>
      </c>
      <c r="F297" s="234" t="s">
        <v>214</v>
      </c>
      <c r="G297" s="232"/>
      <c r="H297" s="235">
        <v>304.6</v>
      </c>
      <c r="I297" s="236"/>
      <c r="J297" s="232"/>
      <c r="K297" s="232"/>
      <c r="L297" s="237"/>
      <c r="M297" s="238"/>
      <c r="N297" s="239"/>
      <c r="O297" s="239"/>
      <c r="P297" s="239"/>
      <c r="Q297" s="239"/>
      <c r="R297" s="239"/>
      <c r="S297" s="239"/>
      <c r="T297" s="240"/>
      <c r="AT297" s="241" t="s">
        <v>212</v>
      </c>
      <c r="AU297" s="241" t="s">
        <v>84</v>
      </c>
      <c r="AV297" s="13" t="s">
        <v>124</v>
      </c>
      <c r="AW297" s="13" t="s">
        <v>37</v>
      </c>
      <c r="AX297" s="13" t="s">
        <v>82</v>
      </c>
      <c r="AY297" s="241" t="s">
        <v>125</v>
      </c>
    </row>
    <row r="298" spans="2:65" s="1" customFormat="1" ht="16.5" customHeight="1">
      <c r="B298" s="40"/>
      <c r="C298" s="191" t="s">
        <v>510</v>
      </c>
      <c r="D298" s="191" t="s">
        <v>126</v>
      </c>
      <c r="E298" s="192" t="s">
        <v>511</v>
      </c>
      <c r="F298" s="193" t="s">
        <v>512</v>
      </c>
      <c r="G298" s="194" t="s">
        <v>269</v>
      </c>
      <c r="H298" s="195">
        <v>1218.4</v>
      </c>
      <c r="I298" s="196"/>
      <c r="J298" s="197">
        <f>ROUND(I298*H298,2)</f>
        <v>0</v>
      </c>
      <c r="K298" s="193" t="s">
        <v>130</v>
      </c>
      <c r="L298" s="60"/>
      <c r="M298" s="198" t="s">
        <v>21</v>
      </c>
      <c r="N298" s="199" t="s">
        <v>46</v>
      </c>
      <c r="O298" s="41"/>
      <c r="P298" s="200">
        <f>O298*H298</f>
        <v>0</v>
      </c>
      <c r="Q298" s="200">
        <v>0</v>
      </c>
      <c r="R298" s="200">
        <f>Q298*H298</f>
        <v>0</v>
      </c>
      <c r="S298" s="200">
        <v>0</v>
      </c>
      <c r="T298" s="201">
        <f>S298*H298</f>
        <v>0</v>
      </c>
      <c r="AR298" s="23" t="s">
        <v>124</v>
      </c>
      <c r="AT298" s="23" t="s">
        <v>126</v>
      </c>
      <c r="AU298" s="23" t="s">
        <v>84</v>
      </c>
      <c r="AY298" s="23" t="s">
        <v>125</v>
      </c>
      <c r="BE298" s="202">
        <f>IF(N298="základní",J298,0)</f>
        <v>0</v>
      </c>
      <c r="BF298" s="202">
        <f>IF(N298="snížená",J298,0)</f>
        <v>0</v>
      </c>
      <c r="BG298" s="202">
        <f>IF(N298="zákl. přenesená",J298,0)</f>
        <v>0</v>
      </c>
      <c r="BH298" s="202">
        <f>IF(N298="sníž. přenesená",J298,0)</f>
        <v>0</v>
      </c>
      <c r="BI298" s="202">
        <f>IF(N298="nulová",J298,0)</f>
        <v>0</v>
      </c>
      <c r="BJ298" s="23" t="s">
        <v>82</v>
      </c>
      <c r="BK298" s="202">
        <f>ROUND(I298*H298,2)</f>
        <v>0</v>
      </c>
      <c r="BL298" s="23" t="s">
        <v>124</v>
      </c>
      <c r="BM298" s="23" t="s">
        <v>513</v>
      </c>
    </row>
    <row r="299" spans="2:51" s="14" customFormat="1" ht="13.5">
      <c r="B299" s="242"/>
      <c r="C299" s="243"/>
      <c r="D299" s="203" t="s">
        <v>212</v>
      </c>
      <c r="E299" s="244" t="s">
        <v>21</v>
      </c>
      <c r="F299" s="245" t="s">
        <v>514</v>
      </c>
      <c r="G299" s="243"/>
      <c r="H299" s="244" t="s">
        <v>21</v>
      </c>
      <c r="I299" s="246"/>
      <c r="J299" s="243"/>
      <c r="K299" s="243"/>
      <c r="L299" s="247"/>
      <c r="M299" s="248"/>
      <c r="N299" s="249"/>
      <c r="O299" s="249"/>
      <c r="P299" s="249"/>
      <c r="Q299" s="249"/>
      <c r="R299" s="249"/>
      <c r="S299" s="249"/>
      <c r="T299" s="250"/>
      <c r="AT299" s="251" t="s">
        <v>212</v>
      </c>
      <c r="AU299" s="251" t="s">
        <v>84</v>
      </c>
      <c r="AV299" s="14" t="s">
        <v>82</v>
      </c>
      <c r="AW299" s="14" t="s">
        <v>37</v>
      </c>
      <c r="AX299" s="14" t="s">
        <v>75</v>
      </c>
      <c r="AY299" s="251" t="s">
        <v>125</v>
      </c>
    </row>
    <row r="300" spans="2:51" s="12" customFormat="1" ht="13.5">
      <c r="B300" s="220"/>
      <c r="C300" s="221"/>
      <c r="D300" s="203" t="s">
        <v>212</v>
      </c>
      <c r="E300" s="222" t="s">
        <v>21</v>
      </c>
      <c r="F300" s="223" t="s">
        <v>515</v>
      </c>
      <c r="G300" s="221"/>
      <c r="H300" s="224">
        <v>442.8</v>
      </c>
      <c r="I300" s="225"/>
      <c r="J300" s="221"/>
      <c r="K300" s="221"/>
      <c r="L300" s="226"/>
      <c r="M300" s="227"/>
      <c r="N300" s="228"/>
      <c r="O300" s="228"/>
      <c r="P300" s="228"/>
      <c r="Q300" s="228"/>
      <c r="R300" s="228"/>
      <c r="S300" s="228"/>
      <c r="T300" s="229"/>
      <c r="AT300" s="230" t="s">
        <v>212</v>
      </c>
      <c r="AU300" s="230" t="s">
        <v>84</v>
      </c>
      <c r="AV300" s="12" t="s">
        <v>84</v>
      </c>
      <c r="AW300" s="12" t="s">
        <v>37</v>
      </c>
      <c r="AX300" s="12" t="s">
        <v>75</v>
      </c>
      <c r="AY300" s="230" t="s">
        <v>125</v>
      </c>
    </row>
    <row r="301" spans="2:51" s="12" customFormat="1" ht="13.5">
      <c r="B301" s="220"/>
      <c r="C301" s="221"/>
      <c r="D301" s="203" t="s">
        <v>212</v>
      </c>
      <c r="E301" s="222" t="s">
        <v>21</v>
      </c>
      <c r="F301" s="223" t="s">
        <v>516</v>
      </c>
      <c r="G301" s="221"/>
      <c r="H301" s="224">
        <v>675.24</v>
      </c>
      <c r="I301" s="225"/>
      <c r="J301" s="221"/>
      <c r="K301" s="221"/>
      <c r="L301" s="226"/>
      <c r="M301" s="227"/>
      <c r="N301" s="228"/>
      <c r="O301" s="228"/>
      <c r="P301" s="228"/>
      <c r="Q301" s="228"/>
      <c r="R301" s="228"/>
      <c r="S301" s="228"/>
      <c r="T301" s="229"/>
      <c r="AT301" s="230" t="s">
        <v>212</v>
      </c>
      <c r="AU301" s="230" t="s">
        <v>84</v>
      </c>
      <c r="AV301" s="12" t="s">
        <v>84</v>
      </c>
      <c r="AW301" s="12" t="s">
        <v>37</v>
      </c>
      <c r="AX301" s="12" t="s">
        <v>75</v>
      </c>
      <c r="AY301" s="230" t="s">
        <v>125</v>
      </c>
    </row>
    <row r="302" spans="2:51" s="12" customFormat="1" ht="13.5">
      <c r="B302" s="220"/>
      <c r="C302" s="221"/>
      <c r="D302" s="203" t="s">
        <v>212</v>
      </c>
      <c r="E302" s="222" t="s">
        <v>21</v>
      </c>
      <c r="F302" s="223" t="s">
        <v>517</v>
      </c>
      <c r="G302" s="221"/>
      <c r="H302" s="224">
        <v>14.56</v>
      </c>
      <c r="I302" s="225"/>
      <c r="J302" s="221"/>
      <c r="K302" s="221"/>
      <c r="L302" s="226"/>
      <c r="M302" s="227"/>
      <c r="N302" s="228"/>
      <c r="O302" s="228"/>
      <c r="P302" s="228"/>
      <c r="Q302" s="228"/>
      <c r="R302" s="228"/>
      <c r="S302" s="228"/>
      <c r="T302" s="229"/>
      <c r="AT302" s="230" t="s">
        <v>212</v>
      </c>
      <c r="AU302" s="230" t="s">
        <v>84</v>
      </c>
      <c r="AV302" s="12" t="s">
        <v>84</v>
      </c>
      <c r="AW302" s="12" t="s">
        <v>37</v>
      </c>
      <c r="AX302" s="12" t="s">
        <v>75</v>
      </c>
      <c r="AY302" s="230" t="s">
        <v>125</v>
      </c>
    </row>
    <row r="303" spans="2:51" s="12" customFormat="1" ht="13.5">
      <c r="B303" s="220"/>
      <c r="C303" s="221"/>
      <c r="D303" s="203" t="s">
        <v>212</v>
      </c>
      <c r="E303" s="222" t="s">
        <v>21</v>
      </c>
      <c r="F303" s="223" t="s">
        <v>518</v>
      </c>
      <c r="G303" s="221"/>
      <c r="H303" s="224">
        <v>85.8</v>
      </c>
      <c r="I303" s="225"/>
      <c r="J303" s="221"/>
      <c r="K303" s="221"/>
      <c r="L303" s="226"/>
      <c r="M303" s="227"/>
      <c r="N303" s="228"/>
      <c r="O303" s="228"/>
      <c r="P303" s="228"/>
      <c r="Q303" s="228"/>
      <c r="R303" s="228"/>
      <c r="S303" s="228"/>
      <c r="T303" s="229"/>
      <c r="AT303" s="230" t="s">
        <v>212</v>
      </c>
      <c r="AU303" s="230" t="s">
        <v>84</v>
      </c>
      <c r="AV303" s="12" t="s">
        <v>84</v>
      </c>
      <c r="AW303" s="12" t="s">
        <v>37</v>
      </c>
      <c r="AX303" s="12" t="s">
        <v>75</v>
      </c>
      <c r="AY303" s="230" t="s">
        <v>125</v>
      </c>
    </row>
    <row r="304" spans="2:51" s="13" customFormat="1" ht="13.5">
      <c r="B304" s="231"/>
      <c r="C304" s="232"/>
      <c r="D304" s="203" t="s">
        <v>212</v>
      </c>
      <c r="E304" s="233" t="s">
        <v>21</v>
      </c>
      <c r="F304" s="234" t="s">
        <v>214</v>
      </c>
      <c r="G304" s="232"/>
      <c r="H304" s="235">
        <v>1218.4</v>
      </c>
      <c r="I304" s="236"/>
      <c r="J304" s="232"/>
      <c r="K304" s="232"/>
      <c r="L304" s="237"/>
      <c r="M304" s="238"/>
      <c r="N304" s="239"/>
      <c r="O304" s="239"/>
      <c r="P304" s="239"/>
      <c r="Q304" s="239"/>
      <c r="R304" s="239"/>
      <c r="S304" s="239"/>
      <c r="T304" s="240"/>
      <c r="AT304" s="241" t="s">
        <v>212</v>
      </c>
      <c r="AU304" s="241" t="s">
        <v>84</v>
      </c>
      <c r="AV304" s="13" t="s">
        <v>124</v>
      </c>
      <c r="AW304" s="13" t="s">
        <v>37</v>
      </c>
      <c r="AX304" s="13" t="s">
        <v>82</v>
      </c>
      <c r="AY304" s="241" t="s">
        <v>125</v>
      </c>
    </row>
    <row r="305" spans="2:65" s="1" customFormat="1" ht="25.5" customHeight="1">
      <c r="B305" s="40"/>
      <c r="C305" s="191" t="s">
        <v>519</v>
      </c>
      <c r="D305" s="191" t="s">
        <v>126</v>
      </c>
      <c r="E305" s="192" t="s">
        <v>520</v>
      </c>
      <c r="F305" s="193" t="s">
        <v>521</v>
      </c>
      <c r="G305" s="194" t="s">
        <v>269</v>
      </c>
      <c r="H305" s="195">
        <v>304.6</v>
      </c>
      <c r="I305" s="196"/>
      <c r="J305" s="197">
        <f>ROUND(I305*H305,2)</f>
        <v>0</v>
      </c>
      <c r="K305" s="193" t="s">
        <v>130</v>
      </c>
      <c r="L305" s="60"/>
      <c r="M305" s="198" t="s">
        <v>21</v>
      </c>
      <c r="N305" s="199" t="s">
        <v>46</v>
      </c>
      <c r="O305" s="41"/>
      <c r="P305" s="200">
        <f>O305*H305</f>
        <v>0</v>
      </c>
      <c r="Q305" s="200">
        <v>0</v>
      </c>
      <c r="R305" s="200">
        <f>Q305*H305</f>
        <v>0</v>
      </c>
      <c r="S305" s="200">
        <v>0</v>
      </c>
      <c r="T305" s="201">
        <f>S305*H305</f>
        <v>0</v>
      </c>
      <c r="AR305" s="23" t="s">
        <v>124</v>
      </c>
      <c r="AT305" s="23" t="s">
        <v>126</v>
      </c>
      <c r="AU305" s="23" t="s">
        <v>84</v>
      </c>
      <c r="AY305" s="23" t="s">
        <v>125</v>
      </c>
      <c r="BE305" s="202">
        <f>IF(N305="základní",J305,0)</f>
        <v>0</v>
      </c>
      <c r="BF305" s="202">
        <f>IF(N305="snížená",J305,0)</f>
        <v>0</v>
      </c>
      <c r="BG305" s="202">
        <f>IF(N305="zákl. přenesená",J305,0)</f>
        <v>0</v>
      </c>
      <c r="BH305" s="202">
        <f>IF(N305="sníž. přenesená",J305,0)</f>
        <v>0</v>
      </c>
      <c r="BI305" s="202">
        <f>IF(N305="nulová",J305,0)</f>
        <v>0</v>
      </c>
      <c r="BJ305" s="23" t="s">
        <v>82</v>
      </c>
      <c r="BK305" s="202">
        <f>ROUND(I305*H305,2)</f>
        <v>0</v>
      </c>
      <c r="BL305" s="23" t="s">
        <v>124</v>
      </c>
      <c r="BM305" s="23" t="s">
        <v>522</v>
      </c>
    </row>
    <row r="306" spans="2:51" s="12" customFormat="1" ht="13.5">
      <c r="B306" s="220"/>
      <c r="C306" s="221"/>
      <c r="D306" s="203" t="s">
        <v>212</v>
      </c>
      <c r="E306" s="222" t="s">
        <v>21</v>
      </c>
      <c r="F306" s="223" t="s">
        <v>523</v>
      </c>
      <c r="G306" s="221"/>
      <c r="H306" s="224">
        <v>110.7</v>
      </c>
      <c r="I306" s="225"/>
      <c r="J306" s="221"/>
      <c r="K306" s="221"/>
      <c r="L306" s="226"/>
      <c r="M306" s="227"/>
      <c r="N306" s="228"/>
      <c r="O306" s="228"/>
      <c r="P306" s="228"/>
      <c r="Q306" s="228"/>
      <c r="R306" s="228"/>
      <c r="S306" s="228"/>
      <c r="T306" s="229"/>
      <c r="AT306" s="230" t="s">
        <v>212</v>
      </c>
      <c r="AU306" s="230" t="s">
        <v>84</v>
      </c>
      <c r="AV306" s="12" t="s">
        <v>84</v>
      </c>
      <c r="AW306" s="12" t="s">
        <v>37</v>
      </c>
      <c r="AX306" s="12" t="s">
        <v>75</v>
      </c>
      <c r="AY306" s="230" t="s">
        <v>125</v>
      </c>
    </row>
    <row r="307" spans="2:51" s="12" customFormat="1" ht="13.5">
      <c r="B307" s="220"/>
      <c r="C307" s="221"/>
      <c r="D307" s="203" t="s">
        <v>212</v>
      </c>
      <c r="E307" s="222" t="s">
        <v>21</v>
      </c>
      <c r="F307" s="223" t="s">
        <v>524</v>
      </c>
      <c r="G307" s="221"/>
      <c r="H307" s="224">
        <v>168.81</v>
      </c>
      <c r="I307" s="225"/>
      <c r="J307" s="221"/>
      <c r="K307" s="221"/>
      <c r="L307" s="226"/>
      <c r="M307" s="227"/>
      <c r="N307" s="228"/>
      <c r="O307" s="228"/>
      <c r="P307" s="228"/>
      <c r="Q307" s="228"/>
      <c r="R307" s="228"/>
      <c r="S307" s="228"/>
      <c r="T307" s="229"/>
      <c r="AT307" s="230" t="s">
        <v>212</v>
      </c>
      <c r="AU307" s="230" t="s">
        <v>84</v>
      </c>
      <c r="AV307" s="12" t="s">
        <v>84</v>
      </c>
      <c r="AW307" s="12" t="s">
        <v>37</v>
      </c>
      <c r="AX307" s="12" t="s">
        <v>75</v>
      </c>
      <c r="AY307" s="230" t="s">
        <v>125</v>
      </c>
    </row>
    <row r="308" spans="2:51" s="12" customFormat="1" ht="13.5">
      <c r="B308" s="220"/>
      <c r="C308" s="221"/>
      <c r="D308" s="203" t="s">
        <v>212</v>
      </c>
      <c r="E308" s="222" t="s">
        <v>21</v>
      </c>
      <c r="F308" s="223" t="s">
        <v>525</v>
      </c>
      <c r="G308" s="221"/>
      <c r="H308" s="224">
        <v>3.64</v>
      </c>
      <c r="I308" s="225"/>
      <c r="J308" s="221"/>
      <c r="K308" s="221"/>
      <c r="L308" s="226"/>
      <c r="M308" s="227"/>
      <c r="N308" s="228"/>
      <c r="O308" s="228"/>
      <c r="P308" s="228"/>
      <c r="Q308" s="228"/>
      <c r="R308" s="228"/>
      <c r="S308" s="228"/>
      <c r="T308" s="229"/>
      <c r="AT308" s="230" t="s">
        <v>212</v>
      </c>
      <c r="AU308" s="230" t="s">
        <v>84</v>
      </c>
      <c r="AV308" s="12" t="s">
        <v>84</v>
      </c>
      <c r="AW308" s="12" t="s">
        <v>37</v>
      </c>
      <c r="AX308" s="12" t="s">
        <v>75</v>
      </c>
      <c r="AY308" s="230" t="s">
        <v>125</v>
      </c>
    </row>
    <row r="309" spans="2:51" s="12" customFormat="1" ht="13.5">
      <c r="B309" s="220"/>
      <c r="C309" s="221"/>
      <c r="D309" s="203" t="s">
        <v>212</v>
      </c>
      <c r="E309" s="222" t="s">
        <v>21</v>
      </c>
      <c r="F309" s="223" t="s">
        <v>526</v>
      </c>
      <c r="G309" s="221"/>
      <c r="H309" s="224">
        <v>21.45</v>
      </c>
      <c r="I309" s="225"/>
      <c r="J309" s="221"/>
      <c r="K309" s="221"/>
      <c r="L309" s="226"/>
      <c r="M309" s="227"/>
      <c r="N309" s="228"/>
      <c r="O309" s="228"/>
      <c r="P309" s="228"/>
      <c r="Q309" s="228"/>
      <c r="R309" s="228"/>
      <c r="S309" s="228"/>
      <c r="T309" s="229"/>
      <c r="AT309" s="230" t="s">
        <v>212</v>
      </c>
      <c r="AU309" s="230" t="s">
        <v>84</v>
      </c>
      <c r="AV309" s="12" t="s">
        <v>84</v>
      </c>
      <c r="AW309" s="12" t="s">
        <v>37</v>
      </c>
      <c r="AX309" s="12" t="s">
        <v>75</v>
      </c>
      <c r="AY309" s="230" t="s">
        <v>125</v>
      </c>
    </row>
    <row r="310" spans="2:51" s="13" customFormat="1" ht="13.5">
      <c r="B310" s="231"/>
      <c r="C310" s="232"/>
      <c r="D310" s="203" t="s">
        <v>212</v>
      </c>
      <c r="E310" s="233" t="s">
        <v>21</v>
      </c>
      <c r="F310" s="234" t="s">
        <v>214</v>
      </c>
      <c r="G310" s="232"/>
      <c r="H310" s="235">
        <v>304.6</v>
      </c>
      <c r="I310" s="236"/>
      <c r="J310" s="232"/>
      <c r="K310" s="232"/>
      <c r="L310" s="237"/>
      <c r="M310" s="238"/>
      <c r="N310" s="239"/>
      <c r="O310" s="239"/>
      <c r="P310" s="239"/>
      <c r="Q310" s="239"/>
      <c r="R310" s="239"/>
      <c r="S310" s="239"/>
      <c r="T310" s="240"/>
      <c r="AT310" s="241" t="s">
        <v>212</v>
      </c>
      <c r="AU310" s="241" t="s">
        <v>84</v>
      </c>
      <c r="AV310" s="13" t="s">
        <v>124</v>
      </c>
      <c r="AW310" s="13" t="s">
        <v>37</v>
      </c>
      <c r="AX310" s="13" t="s">
        <v>82</v>
      </c>
      <c r="AY310" s="241" t="s">
        <v>125</v>
      </c>
    </row>
    <row r="311" spans="2:65" s="1" customFormat="1" ht="25.5" customHeight="1">
      <c r="B311" s="40"/>
      <c r="C311" s="191" t="s">
        <v>527</v>
      </c>
      <c r="D311" s="191" t="s">
        <v>126</v>
      </c>
      <c r="E311" s="192" t="s">
        <v>528</v>
      </c>
      <c r="F311" s="193" t="s">
        <v>529</v>
      </c>
      <c r="G311" s="194" t="s">
        <v>269</v>
      </c>
      <c r="H311" s="195">
        <v>195.901</v>
      </c>
      <c r="I311" s="196"/>
      <c r="J311" s="197">
        <f>ROUND(I311*H311,2)</f>
        <v>0</v>
      </c>
      <c r="K311" s="193" t="s">
        <v>130</v>
      </c>
      <c r="L311" s="60"/>
      <c r="M311" s="198" t="s">
        <v>21</v>
      </c>
      <c r="N311" s="199" t="s">
        <v>46</v>
      </c>
      <c r="O311" s="41"/>
      <c r="P311" s="200">
        <f>O311*H311</f>
        <v>0</v>
      </c>
      <c r="Q311" s="200">
        <v>0</v>
      </c>
      <c r="R311" s="200">
        <f>Q311*H311</f>
        <v>0</v>
      </c>
      <c r="S311" s="200">
        <v>0</v>
      </c>
      <c r="T311" s="201">
        <f>S311*H311</f>
        <v>0</v>
      </c>
      <c r="AR311" s="23" t="s">
        <v>124</v>
      </c>
      <c r="AT311" s="23" t="s">
        <v>126</v>
      </c>
      <c r="AU311" s="23" t="s">
        <v>84</v>
      </c>
      <c r="AY311" s="23" t="s">
        <v>125</v>
      </c>
      <c r="BE311" s="202">
        <f>IF(N311="základní",J311,0)</f>
        <v>0</v>
      </c>
      <c r="BF311" s="202">
        <f>IF(N311="snížená",J311,0)</f>
        <v>0</v>
      </c>
      <c r="BG311" s="202">
        <f>IF(N311="zákl. přenesená",J311,0)</f>
        <v>0</v>
      </c>
      <c r="BH311" s="202">
        <f>IF(N311="sníž. přenesená",J311,0)</f>
        <v>0</v>
      </c>
      <c r="BI311" s="202">
        <f>IF(N311="nulová",J311,0)</f>
        <v>0</v>
      </c>
      <c r="BJ311" s="23" t="s">
        <v>82</v>
      </c>
      <c r="BK311" s="202">
        <f>ROUND(I311*H311,2)</f>
        <v>0</v>
      </c>
      <c r="BL311" s="23" t="s">
        <v>124</v>
      </c>
      <c r="BM311" s="23" t="s">
        <v>530</v>
      </c>
    </row>
    <row r="312" spans="2:51" s="12" customFormat="1" ht="13.5">
      <c r="B312" s="220"/>
      <c r="C312" s="221"/>
      <c r="D312" s="203" t="s">
        <v>212</v>
      </c>
      <c r="E312" s="222" t="s">
        <v>21</v>
      </c>
      <c r="F312" s="223" t="s">
        <v>531</v>
      </c>
      <c r="G312" s="221"/>
      <c r="H312" s="224">
        <v>142.655</v>
      </c>
      <c r="I312" s="225"/>
      <c r="J312" s="221"/>
      <c r="K312" s="221"/>
      <c r="L312" s="226"/>
      <c r="M312" s="227"/>
      <c r="N312" s="228"/>
      <c r="O312" s="228"/>
      <c r="P312" s="228"/>
      <c r="Q312" s="228"/>
      <c r="R312" s="228"/>
      <c r="S312" s="228"/>
      <c r="T312" s="229"/>
      <c r="AT312" s="230" t="s">
        <v>212</v>
      </c>
      <c r="AU312" s="230" t="s">
        <v>84</v>
      </c>
      <c r="AV312" s="12" t="s">
        <v>84</v>
      </c>
      <c r="AW312" s="12" t="s">
        <v>37</v>
      </c>
      <c r="AX312" s="12" t="s">
        <v>75</v>
      </c>
      <c r="AY312" s="230" t="s">
        <v>125</v>
      </c>
    </row>
    <row r="313" spans="2:51" s="12" customFormat="1" ht="13.5">
      <c r="B313" s="220"/>
      <c r="C313" s="221"/>
      <c r="D313" s="203" t="s">
        <v>212</v>
      </c>
      <c r="E313" s="222" t="s">
        <v>21</v>
      </c>
      <c r="F313" s="223" t="s">
        <v>532</v>
      </c>
      <c r="G313" s="221"/>
      <c r="H313" s="224">
        <v>53.246</v>
      </c>
      <c r="I313" s="225"/>
      <c r="J313" s="221"/>
      <c r="K313" s="221"/>
      <c r="L313" s="226"/>
      <c r="M313" s="227"/>
      <c r="N313" s="228"/>
      <c r="O313" s="228"/>
      <c r="P313" s="228"/>
      <c r="Q313" s="228"/>
      <c r="R313" s="228"/>
      <c r="S313" s="228"/>
      <c r="T313" s="229"/>
      <c r="AT313" s="230" t="s">
        <v>212</v>
      </c>
      <c r="AU313" s="230" t="s">
        <v>84</v>
      </c>
      <c r="AV313" s="12" t="s">
        <v>84</v>
      </c>
      <c r="AW313" s="12" t="s">
        <v>37</v>
      </c>
      <c r="AX313" s="12" t="s">
        <v>75</v>
      </c>
      <c r="AY313" s="230" t="s">
        <v>125</v>
      </c>
    </row>
    <row r="314" spans="2:51" s="13" customFormat="1" ht="13.5">
      <c r="B314" s="231"/>
      <c r="C314" s="232"/>
      <c r="D314" s="203" t="s">
        <v>212</v>
      </c>
      <c r="E314" s="233" t="s">
        <v>21</v>
      </c>
      <c r="F314" s="234" t="s">
        <v>214</v>
      </c>
      <c r="G314" s="232"/>
      <c r="H314" s="235">
        <v>195.901</v>
      </c>
      <c r="I314" s="236"/>
      <c r="J314" s="232"/>
      <c r="K314" s="232"/>
      <c r="L314" s="237"/>
      <c r="M314" s="238"/>
      <c r="N314" s="239"/>
      <c r="O314" s="239"/>
      <c r="P314" s="239"/>
      <c r="Q314" s="239"/>
      <c r="R314" s="239"/>
      <c r="S314" s="239"/>
      <c r="T314" s="240"/>
      <c r="AT314" s="241" t="s">
        <v>212</v>
      </c>
      <c r="AU314" s="241" t="s">
        <v>84</v>
      </c>
      <c r="AV314" s="13" t="s">
        <v>124</v>
      </c>
      <c r="AW314" s="13" t="s">
        <v>37</v>
      </c>
      <c r="AX314" s="13" t="s">
        <v>82</v>
      </c>
      <c r="AY314" s="241" t="s">
        <v>125</v>
      </c>
    </row>
    <row r="315" spans="2:65" s="1" customFormat="1" ht="25.5" customHeight="1">
      <c r="B315" s="40"/>
      <c r="C315" s="191" t="s">
        <v>533</v>
      </c>
      <c r="D315" s="191" t="s">
        <v>126</v>
      </c>
      <c r="E315" s="192" t="s">
        <v>534</v>
      </c>
      <c r="F315" s="193" t="s">
        <v>535</v>
      </c>
      <c r="G315" s="194" t="s">
        <v>269</v>
      </c>
      <c r="H315" s="195">
        <v>302.24</v>
      </c>
      <c r="I315" s="196"/>
      <c r="J315" s="197">
        <f>ROUND(I315*H315,2)</f>
        <v>0</v>
      </c>
      <c r="K315" s="193" t="s">
        <v>130</v>
      </c>
      <c r="L315" s="60"/>
      <c r="M315" s="198" t="s">
        <v>21</v>
      </c>
      <c r="N315" s="199" t="s">
        <v>46</v>
      </c>
      <c r="O315" s="41"/>
      <c r="P315" s="200">
        <f>O315*H315</f>
        <v>0</v>
      </c>
      <c r="Q315" s="200">
        <v>0</v>
      </c>
      <c r="R315" s="200">
        <f>Q315*H315</f>
        <v>0</v>
      </c>
      <c r="S315" s="200">
        <v>0</v>
      </c>
      <c r="T315" s="201">
        <f>S315*H315</f>
        <v>0</v>
      </c>
      <c r="AR315" s="23" t="s">
        <v>124</v>
      </c>
      <c r="AT315" s="23" t="s">
        <v>126</v>
      </c>
      <c r="AU315" s="23" t="s">
        <v>84</v>
      </c>
      <c r="AY315" s="23" t="s">
        <v>125</v>
      </c>
      <c r="BE315" s="202">
        <f>IF(N315="základní",J315,0)</f>
        <v>0</v>
      </c>
      <c r="BF315" s="202">
        <f>IF(N315="snížená",J315,0)</f>
        <v>0</v>
      </c>
      <c r="BG315" s="202">
        <f>IF(N315="zákl. přenesená",J315,0)</f>
        <v>0</v>
      </c>
      <c r="BH315" s="202">
        <f>IF(N315="sníž. přenesená",J315,0)</f>
        <v>0</v>
      </c>
      <c r="BI315" s="202">
        <f>IF(N315="nulová",J315,0)</f>
        <v>0</v>
      </c>
      <c r="BJ315" s="23" t="s">
        <v>82</v>
      </c>
      <c r="BK315" s="202">
        <f>ROUND(I315*H315,2)</f>
        <v>0</v>
      </c>
      <c r="BL315" s="23" t="s">
        <v>124</v>
      </c>
      <c r="BM315" s="23" t="s">
        <v>536</v>
      </c>
    </row>
    <row r="316" spans="2:51" s="12" customFormat="1" ht="13.5">
      <c r="B316" s="220"/>
      <c r="C316" s="221"/>
      <c r="D316" s="203" t="s">
        <v>212</v>
      </c>
      <c r="E316" s="222" t="s">
        <v>21</v>
      </c>
      <c r="F316" s="223" t="s">
        <v>537</v>
      </c>
      <c r="G316" s="221"/>
      <c r="H316" s="224">
        <v>27.7</v>
      </c>
      <c r="I316" s="225"/>
      <c r="J316" s="221"/>
      <c r="K316" s="221"/>
      <c r="L316" s="226"/>
      <c r="M316" s="227"/>
      <c r="N316" s="228"/>
      <c r="O316" s="228"/>
      <c r="P316" s="228"/>
      <c r="Q316" s="228"/>
      <c r="R316" s="228"/>
      <c r="S316" s="228"/>
      <c r="T316" s="229"/>
      <c r="AT316" s="230" t="s">
        <v>212</v>
      </c>
      <c r="AU316" s="230" t="s">
        <v>84</v>
      </c>
      <c r="AV316" s="12" t="s">
        <v>84</v>
      </c>
      <c r="AW316" s="12" t="s">
        <v>37</v>
      </c>
      <c r="AX316" s="12" t="s">
        <v>75</v>
      </c>
      <c r="AY316" s="230" t="s">
        <v>125</v>
      </c>
    </row>
    <row r="317" spans="2:51" s="12" customFormat="1" ht="13.5">
      <c r="B317" s="220"/>
      <c r="C317" s="221"/>
      <c r="D317" s="203" t="s">
        <v>212</v>
      </c>
      <c r="E317" s="222" t="s">
        <v>21</v>
      </c>
      <c r="F317" s="223" t="s">
        <v>538</v>
      </c>
      <c r="G317" s="221"/>
      <c r="H317" s="224">
        <v>8.32</v>
      </c>
      <c r="I317" s="225"/>
      <c r="J317" s="221"/>
      <c r="K317" s="221"/>
      <c r="L317" s="226"/>
      <c r="M317" s="227"/>
      <c r="N317" s="228"/>
      <c r="O317" s="228"/>
      <c r="P317" s="228"/>
      <c r="Q317" s="228"/>
      <c r="R317" s="228"/>
      <c r="S317" s="228"/>
      <c r="T317" s="229"/>
      <c r="AT317" s="230" t="s">
        <v>212</v>
      </c>
      <c r="AU317" s="230" t="s">
        <v>84</v>
      </c>
      <c r="AV317" s="12" t="s">
        <v>84</v>
      </c>
      <c r="AW317" s="12" t="s">
        <v>37</v>
      </c>
      <c r="AX317" s="12" t="s">
        <v>75</v>
      </c>
      <c r="AY317" s="230" t="s">
        <v>125</v>
      </c>
    </row>
    <row r="318" spans="2:51" s="12" customFormat="1" ht="13.5">
      <c r="B318" s="220"/>
      <c r="C318" s="221"/>
      <c r="D318" s="203" t="s">
        <v>212</v>
      </c>
      <c r="E318" s="222" t="s">
        <v>21</v>
      </c>
      <c r="F318" s="223" t="s">
        <v>539</v>
      </c>
      <c r="G318" s="221"/>
      <c r="H318" s="224">
        <v>49.3</v>
      </c>
      <c r="I318" s="225"/>
      <c r="J318" s="221"/>
      <c r="K318" s="221"/>
      <c r="L318" s="226"/>
      <c r="M318" s="227"/>
      <c r="N318" s="228"/>
      <c r="O318" s="228"/>
      <c r="P318" s="228"/>
      <c r="Q318" s="228"/>
      <c r="R318" s="228"/>
      <c r="S318" s="228"/>
      <c r="T318" s="229"/>
      <c r="AT318" s="230" t="s">
        <v>212</v>
      </c>
      <c r="AU318" s="230" t="s">
        <v>84</v>
      </c>
      <c r="AV318" s="12" t="s">
        <v>84</v>
      </c>
      <c r="AW318" s="12" t="s">
        <v>37</v>
      </c>
      <c r="AX318" s="12" t="s">
        <v>75</v>
      </c>
      <c r="AY318" s="230" t="s">
        <v>125</v>
      </c>
    </row>
    <row r="319" spans="2:51" s="12" customFormat="1" ht="13.5">
      <c r="B319" s="220"/>
      <c r="C319" s="221"/>
      <c r="D319" s="203" t="s">
        <v>212</v>
      </c>
      <c r="E319" s="222" t="s">
        <v>21</v>
      </c>
      <c r="F319" s="223" t="s">
        <v>540</v>
      </c>
      <c r="G319" s="221"/>
      <c r="H319" s="224">
        <v>191.98</v>
      </c>
      <c r="I319" s="225"/>
      <c r="J319" s="221"/>
      <c r="K319" s="221"/>
      <c r="L319" s="226"/>
      <c r="M319" s="227"/>
      <c r="N319" s="228"/>
      <c r="O319" s="228"/>
      <c r="P319" s="228"/>
      <c r="Q319" s="228"/>
      <c r="R319" s="228"/>
      <c r="S319" s="228"/>
      <c r="T319" s="229"/>
      <c r="AT319" s="230" t="s">
        <v>212</v>
      </c>
      <c r="AU319" s="230" t="s">
        <v>84</v>
      </c>
      <c r="AV319" s="12" t="s">
        <v>84</v>
      </c>
      <c r="AW319" s="12" t="s">
        <v>37</v>
      </c>
      <c r="AX319" s="12" t="s">
        <v>75</v>
      </c>
      <c r="AY319" s="230" t="s">
        <v>125</v>
      </c>
    </row>
    <row r="320" spans="2:51" s="12" customFormat="1" ht="13.5">
      <c r="B320" s="220"/>
      <c r="C320" s="221"/>
      <c r="D320" s="203" t="s">
        <v>212</v>
      </c>
      <c r="E320" s="222" t="s">
        <v>21</v>
      </c>
      <c r="F320" s="223" t="s">
        <v>541</v>
      </c>
      <c r="G320" s="221"/>
      <c r="H320" s="224">
        <v>4.06</v>
      </c>
      <c r="I320" s="225"/>
      <c r="J320" s="221"/>
      <c r="K320" s="221"/>
      <c r="L320" s="226"/>
      <c r="M320" s="227"/>
      <c r="N320" s="228"/>
      <c r="O320" s="228"/>
      <c r="P320" s="228"/>
      <c r="Q320" s="228"/>
      <c r="R320" s="228"/>
      <c r="S320" s="228"/>
      <c r="T320" s="229"/>
      <c r="AT320" s="230" t="s">
        <v>212</v>
      </c>
      <c r="AU320" s="230" t="s">
        <v>84</v>
      </c>
      <c r="AV320" s="12" t="s">
        <v>84</v>
      </c>
      <c r="AW320" s="12" t="s">
        <v>37</v>
      </c>
      <c r="AX320" s="12" t="s">
        <v>75</v>
      </c>
      <c r="AY320" s="230" t="s">
        <v>125</v>
      </c>
    </row>
    <row r="321" spans="2:51" s="12" customFormat="1" ht="13.5">
      <c r="B321" s="220"/>
      <c r="C321" s="221"/>
      <c r="D321" s="203" t="s">
        <v>212</v>
      </c>
      <c r="E321" s="222" t="s">
        <v>21</v>
      </c>
      <c r="F321" s="223" t="s">
        <v>542</v>
      </c>
      <c r="G321" s="221"/>
      <c r="H321" s="224">
        <v>1.74</v>
      </c>
      <c r="I321" s="225"/>
      <c r="J321" s="221"/>
      <c r="K321" s="221"/>
      <c r="L321" s="226"/>
      <c r="M321" s="227"/>
      <c r="N321" s="228"/>
      <c r="O321" s="228"/>
      <c r="P321" s="228"/>
      <c r="Q321" s="228"/>
      <c r="R321" s="228"/>
      <c r="S321" s="228"/>
      <c r="T321" s="229"/>
      <c r="AT321" s="230" t="s">
        <v>212</v>
      </c>
      <c r="AU321" s="230" t="s">
        <v>84</v>
      </c>
      <c r="AV321" s="12" t="s">
        <v>84</v>
      </c>
      <c r="AW321" s="12" t="s">
        <v>37</v>
      </c>
      <c r="AX321" s="12" t="s">
        <v>75</v>
      </c>
      <c r="AY321" s="230" t="s">
        <v>125</v>
      </c>
    </row>
    <row r="322" spans="2:51" s="12" customFormat="1" ht="13.5">
      <c r="B322" s="220"/>
      <c r="C322" s="221"/>
      <c r="D322" s="203" t="s">
        <v>212</v>
      </c>
      <c r="E322" s="222" t="s">
        <v>21</v>
      </c>
      <c r="F322" s="223" t="s">
        <v>543</v>
      </c>
      <c r="G322" s="221"/>
      <c r="H322" s="224">
        <v>19.14</v>
      </c>
      <c r="I322" s="225"/>
      <c r="J322" s="221"/>
      <c r="K322" s="221"/>
      <c r="L322" s="226"/>
      <c r="M322" s="227"/>
      <c r="N322" s="228"/>
      <c r="O322" s="228"/>
      <c r="P322" s="228"/>
      <c r="Q322" s="228"/>
      <c r="R322" s="228"/>
      <c r="S322" s="228"/>
      <c r="T322" s="229"/>
      <c r="AT322" s="230" t="s">
        <v>212</v>
      </c>
      <c r="AU322" s="230" t="s">
        <v>84</v>
      </c>
      <c r="AV322" s="12" t="s">
        <v>84</v>
      </c>
      <c r="AW322" s="12" t="s">
        <v>37</v>
      </c>
      <c r="AX322" s="12" t="s">
        <v>75</v>
      </c>
      <c r="AY322" s="230" t="s">
        <v>125</v>
      </c>
    </row>
    <row r="323" spans="2:51" s="13" customFormat="1" ht="13.5">
      <c r="B323" s="231"/>
      <c r="C323" s="232"/>
      <c r="D323" s="203" t="s">
        <v>212</v>
      </c>
      <c r="E323" s="233" t="s">
        <v>21</v>
      </c>
      <c r="F323" s="234" t="s">
        <v>214</v>
      </c>
      <c r="G323" s="232"/>
      <c r="H323" s="235">
        <v>302.24</v>
      </c>
      <c r="I323" s="236"/>
      <c r="J323" s="232"/>
      <c r="K323" s="232"/>
      <c r="L323" s="237"/>
      <c r="M323" s="238"/>
      <c r="N323" s="239"/>
      <c r="O323" s="239"/>
      <c r="P323" s="239"/>
      <c r="Q323" s="239"/>
      <c r="R323" s="239"/>
      <c r="S323" s="239"/>
      <c r="T323" s="240"/>
      <c r="AT323" s="241" t="s">
        <v>212</v>
      </c>
      <c r="AU323" s="241" t="s">
        <v>84</v>
      </c>
      <c r="AV323" s="13" t="s">
        <v>124</v>
      </c>
      <c r="AW323" s="13" t="s">
        <v>37</v>
      </c>
      <c r="AX323" s="13" t="s">
        <v>82</v>
      </c>
      <c r="AY323" s="241" t="s">
        <v>125</v>
      </c>
    </row>
    <row r="324" spans="2:63" s="10" customFormat="1" ht="29.85" customHeight="1">
      <c r="B324" s="177"/>
      <c r="C324" s="178"/>
      <c r="D324" s="179" t="s">
        <v>74</v>
      </c>
      <c r="E324" s="218" t="s">
        <v>544</v>
      </c>
      <c r="F324" s="218" t="s">
        <v>545</v>
      </c>
      <c r="G324" s="178"/>
      <c r="H324" s="178"/>
      <c r="I324" s="181"/>
      <c r="J324" s="219">
        <f>BK324</f>
        <v>0</v>
      </c>
      <c r="K324" s="178"/>
      <c r="L324" s="183"/>
      <c r="M324" s="184"/>
      <c r="N324" s="185"/>
      <c r="O324" s="185"/>
      <c r="P324" s="186">
        <f>P325</f>
        <v>0</v>
      </c>
      <c r="Q324" s="185"/>
      <c r="R324" s="186">
        <f>R325</f>
        <v>0</v>
      </c>
      <c r="S324" s="185"/>
      <c r="T324" s="187">
        <f>T325</f>
        <v>0</v>
      </c>
      <c r="AR324" s="188" t="s">
        <v>82</v>
      </c>
      <c r="AT324" s="189" t="s">
        <v>74</v>
      </c>
      <c r="AU324" s="189" t="s">
        <v>82</v>
      </c>
      <c r="AY324" s="188" t="s">
        <v>125</v>
      </c>
      <c r="BK324" s="190">
        <f>BK325</f>
        <v>0</v>
      </c>
    </row>
    <row r="325" spans="2:65" s="1" customFormat="1" ht="25.5" customHeight="1">
      <c r="B325" s="40"/>
      <c r="C325" s="191" t="s">
        <v>546</v>
      </c>
      <c r="D325" s="191" t="s">
        <v>126</v>
      </c>
      <c r="E325" s="192" t="s">
        <v>547</v>
      </c>
      <c r="F325" s="193" t="s">
        <v>548</v>
      </c>
      <c r="G325" s="194" t="s">
        <v>269</v>
      </c>
      <c r="H325" s="195">
        <v>385.212</v>
      </c>
      <c r="I325" s="196"/>
      <c r="J325" s="197">
        <f>ROUND(I325*H325,2)</f>
        <v>0</v>
      </c>
      <c r="K325" s="193" t="s">
        <v>130</v>
      </c>
      <c r="L325" s="60"/>
      <c r="M325" s="198" t="s">
        <v>21</v>
      </c>
      <c r="N325" s="199" t="s">
        <v>46</v>
      </c>
      <c r="O325" s="41"/>
      <c r="P325" s="200">
        <f>O325*H325</f>
        <v>0</v>
      </c>
      <c r="Q325" s="200">
        <v>0</v>
      </c>
      <c r="R325" s="200">
        <f>Q325*H325</f>
        <v>0</v>
      </c>
      <c r="S325" s="200">
        <v>0</v>
      </c>
      <c r="T325" s="201">
        <f>S325*H325</f>
        <v>0</v>
      </c>
      <c r="AR325" s="23" t="s">
        <v>124</v>
      </c>
      <c r="AT325" s="23" t="s">
        <v>126</v>
      </c>
      <c r="AU325" s="23" t="s">
        <v>84</v>
      </c>
      <c r="AY325" s="23" t="s">
        <v>125</v>
      </c>
      <c r="BE325" s="202">
        <f>IF(N325="základní",J325,0)</f>
        <v>0</v>
      </c>
      <c r="BF325" s="202">
        <f>IF(N325="snížená",J325,0)</f>
        <v>0</v>
      </c>
      <c r="BG325" s="202">
        <f>IF(N325="zákl. přenesená",J325,0)</f>
        <v>0</v>
      </c>
      <c r="BH325" s="202">
        <f>IF(N325="sníž. přenesená",J325,0)</f>
        <v>0</v>
      </c>
      <c r="BI325" s="202">
        <f>IF(N325="nulová",J325,0)</f>
        <v>0</v>
      </c>
      <c r="BJ325" s="23" t="s">
        <v>82</v>
      </c>
      <c r="BK325" s="202">
        <f>ROUND(I325*H325,2)</f>
        <v>0</v>
      </c>
      <c r="BL325" s="23" t="s">
        <v>124</v>
      </c>
      <c r="BM325" s="23" t="s">
        <v>549</v>
      </c>
    </row>
    <row r="326" spans="2:63" s="10" customFormat="1" ht="37.35" customHeight="1">
      <c r="B326" s="177"/>
      <c r="C326" s="178"/>
      <c r="D326" s="179" t="s">
        <v>74</v>
      </c>
      <c r="E326" s="180" t="s">
        <v>550</v>
      </c>
      <c r="F326" s="180" t="s">
        <v>551</v>
      </c>
      <c r="G326" s="178"/>
      <c r="H326" s="178"/>
      <c r="I326" s="181"/>
      <c r="J326" s="182">
        <f>BK326</f>
        <v>0</v>
      </c>
      <c r="K326" s="178"/>
      <c r="L326" s="183"/>
      <c r="M326" s="184"/>
      <c r="N326" s="185"/>
      <c r="O326" s="185"/>
      <c r="P326" s="186">
        <f>P327</f>
        <v>0</v>
      </c>
      <c r="Q326" s="185"/>
      <c r="R326" s="186">
        <f>R327</f>
        <v>0.27</v>
      </c>
      <c r="S326" s="185"/>
      <c r="T326" s="187">
        <f>T327</f>
        <v>0</v>
      </c>
      <c r="AR326" s="188" t="s">
        <v>84</v>
      </c>
      <c r="AT326" s="189" t="s">
        <v>74</v>
      </c>
      <c r="AU326" s="189" t="s">
        <v>75</v>
      </c>
      <c r="AY326" s="188" t="s">
        <v>125</v>
      </c>
      <c r="BK326" s="190">
        <f>BK327</f>
        <v>0</v>
      </c>
    </row>
    <row r="327" spans="2:63" s="10" customFormat="1" ht="19.9" customHeight="1">
      <c r="B327" s="177"/>
      <c r="C327" s="178"/>
      <c r="D327" s="179" t="s">
        <v>74</v>
      </c>
      <c r="E327" s="218" t="s">
        <v>552</v>
      </c>
      <c r="F327" s="218" t="s">
        <v>553</v>
      </c>
      <c r="G327" s="178"/>
      <c r="H327" s="178"/>
      <c r="I327" s="181"/>
      <c r="J327" s="219">
        <f>BK327</f>
        <v>0</v>
      </c>
      <c r="K327" s="178"/>
      <c r="L327" s="183"/>
      <c r="M327" s="184"/>
      <c r="N327" s="185"/>
      <c r="O327" s="185"/>
      <c r="P327" s="186">
        <f>SUM(P328:P331)</f>
        <v>0</v>
      </c>
      <c r="Q327" s="185"/>
      <c r="R327" s="186">
        <f>SUM(R328:R331)</f>
        <v>0.27</v>
      </c>
      <c r="S327" s="185"/>
      <c r="T327" s="187">
        <f>SUM(T328:T331)</f>
        <v>0</v>
      </c>
      <c r="AR327" s="188" t="s">
        <v>84</v>
      </c>
      <c r="AT327" s="189" t="s">
        <v>74</v>
      </c>
      <c r="AU327" s="189" t="s">
        <v>82</v>
      </c>
      <c r="AY327" s="188" t="s">
        <v>125</v>
      </c>
      <c r="BK327" s="190">
        <f>SUM(BK328:BK331)</f>
        <v>0</v>
      </c>
    </row>
    <row r="328" spans="2:65" s="1" customFormat="1" ht="25.5" customHeight="1">
      <c r="B328" s="40"/>
      <c r="C328" s="191" t="s">
        <v>554</v>
      </c>
      <c r="D328" s="191" t="s">
        <v>126</v>
      </c>
      <c r="E328" s="192" t="s">
        <v>555</v>
      </c>
      <c r="F328" s="193" t="s">
        <v>556</v>
      </c>
      <c r="G328" s="194" t="s">
        <v>210</v>
      </c>
      <c r="H328" s="195">
        <v>225</v>
      </c>
      <c r="I328" s="196"/>
      <c r="J328" s="197">
        <f>ROUND(I328*H328,2)</f>
        <v>0</v>
      </c>
      <c r="K328" s="193" t="s">
        <v>130</v>
      </c>
      <c r="L328" s="60"/>
      <c r="M328" s="198" t="s">
        <v>21</v>
      </c>
      <c r="N328" s="199" t="s">
        <v>46</v>
      </c>
      <c r="O328" s="41"/>
      <c r="P328" s="200">
        <f>O328*H328</f>
        <v>0</v>
      </c>
      <c r="Q328" s="200">
        <v>0.00068</v>
      </c>
      <c r="R328" s="200">
        <f>Q328*H328</f>
        <v>0.15300000000000002</v>
      </c>
      <c r="S328" s="200">
        <v>0</v>
      </c>
      <c r="T328" s="201">
        <f>S328*H328</f>
        <v>0</v>
      </c>
      <c r="AR328" s="23" t="s">
        <v>284</v>
      </c>
      <c r="AT328" s="23" t="s">
        <v>126</v>
      </c>
      <c r="AU328" s="23" t="s">
        <v>84</v>
      </c>
      <c r="AY328" s="23" t="s">
        <v>125</v>
      </c>
      <c r="BE328" s="202">
        <f>IF(N328="základní",J328,0)</f>
        <v>0</v>
      </c>
      <c r="BF328" s="202">
        <f>IF(N328="snížená",J328,0)</f>
        <v>0</v>
      </c>
      <c r="BG328" s="202">
        <f>IF(N328="zákl. přenesená",J328,0)</f>
        <v>0</v>
      </c>
      <c r="BH328" s="202">
        <f>IF(N328="sníž. přenesená",J328,0)</f>
        <v>0</v>
      </c>
      <c r="BI328" s="202">
        <f>IF(N328="nulová",J328,0)</f>
        <v>0</v>
      </c>
      <c r="BJ328" s="23" t="s">
        <v>82</v>
      </c>
      <c r="BK328" s="202">
        <f>ROUND(I328*H328,2)</f>
        <v>0</v>
      </c>
      <c r="BL328" s="23" t="s">
        <v>284</v>
      </c>
      <c r="BM328" s="23" t="s">
        <v>557</v>
      </c>
    </row>
    <row r="329" spans="2:51" s="12" customFormat="1" ht="13.5">
      <c r="B329" s="220"/>
      <c r="C329" s="221"/>
      <c r="D329" s="203" t="s">
        <v>212</v>
      </c>
      <c r="E329" s="222" t="s">
        <v>21</v>
      </c>
      <c r="F329" s="223" t="s">
        <v>558</v>
      </c>
      <c r="G329" s="221"/>
      <c r="H329" s="224">
        <v>225</v>
      </c>
      <c r="I329" s="225"/>
      <c r="J329" s="221"/>
      <c r="K329" s="221"/>
      <c r="L329" s="226"/>
      <c r="M329" s="227"/>
      <c r="N329" s="228"/>
      <c r="O329" s="228"/>
      <c r="P329" s="228"/>
      <c r="Q329" s="228"/>
      <c r="R329" s="228"/>
      <c r="S329" s="228"/>
      <c r="T329" s="229"/>
      <c r="AT329" s="230" t="s">
        <v>212</v>
      </c>
      <c r="AU329" s="230" t="s">
        <v>84</v>
      </c>
      <c r="AV329" s="12" t="s">
        <v>84</v>
      </c>
      <c r="AW329" s="12" t="s">
        <v>37</v>
      </c>
      <c r="AX329" s="12" t="s">
        <v>75</v>
      </c>
      <c r="AY329" s="230" t="s">
        <v>125</v>
      </c>
    </row>
    <row r="330" spans="2:51" s="13" customFormat="1" ht="13.5">
      <c r="B330" s="231"/>
      <c r="C330" s="232"/>
      <c r="D330" s="203" t="s">
        <v>212</v>
      </c>
      <c r="E330" s="233" t="s">
        <v>21</v>
      </c>
      <c r="F330" s="234" t="s">
        <v>214</v>
      </c>
      <c r="G330" s="232"/>
      <c r="H330" s="235">
        <v>225</v>
      </c>
      <c r="I330" s="236"/>
      <c r="J330" s="232"/>
      <c r="K330" s="232"/>
      <c r="L330" s="237"/>
      <c r="M330" s="238"/>
      <c r="N330" s="239"/>
      <c r="O330" s="239"/>
      <c r="P330" s="239"/>
      <c r="Q330" s="239"/>
      <c r="R330" s="239"/>
      <c r="S330" s="239"/>
      <c r="T330" s="240"/>
      <c r="AT330" s="241" t="s">
        <v>212</v>
      </c>
      <c r="AU330" s="241" t="s">
        <v>84</v>
      </c>
      <c r="AV330" s="13" t="s">
        <v>124</v>
      </c>
      <c r="AW330" s="13" t="s">
        <v>37</v>
      </c>
      <c r="AX330" s="13" t="s">
        <v>82</v>
      </c>
      <c r="AY330" s="241" t="s">
        <v>125</v>
      </c>
    </row>
    <row r="331" spans="2:65" s="1" customFormat="1" ht="16.5" customHeight="1">
      <c r="B331" s="40"/>
      <c r="C331" s="191" t="s">
        <v>559</v>
      </c>
      <c r="D331" s="191" t="s">
        <v>126</v>
      </c>
      <c r="E331" s="192" t="s">
        <v>560</v>
      </c>
      <c r="F331" s="193" t="s">
        <v>561</v>
      </c>
      <c r="G331" s="194" t="s">
        <v>251</v>
      </c>
      <c r="H331" s="195">
        <v>450</v>
      </c>
      <c r="I331" s="196"/>
      <c r="J331" s="197">
        <f>ROUND(I331*H331,2)</f>
        <v>0</v>
      </c>
      <c r="K331" s="193" t="s">
        <v>130</v>
      </c>
      <c r="L331" s="60"/>
      <c r="M331" s="198" t="s">
        <v>21</v>
      </c>
      <c r="N331" s="262" t="s">
        <v>46</v>
      </c>
      <c r="O331" s="207"/>
      <c r="P331" s="263">
        <f>O331*H331</f>
        <v>0</v>
      </c>
      <c r="Q331" s="263">
        <v>0.00026</v>
      </c>
      <c r="R331" s="263">
        <f>Q331*H331</f>
        <v>0.11699999999999999</v>
      </c>
      <c r="S331" s="263">
        <v>0</v>
      </c>
      <c r="T331" s="264">
        <f>S331*H331</f>
        <v>0</v>
      </c>
      <c r="AR331" s="23" t="s">
        <v>284</v>
      </c>
      <c r="AT331" s="23" t="s">
        <v>126</v>
      </c>
      <c r="AU331" s="23" t="s">
        <v>84</v>
      </c>
      <c r="AY331" s="23" t="s">
        <v>125</v>
      </c>
      <c r="BE331" s="202">
        <f>IF(N331="základní",J331,0)</f>
        <v>0</v>
      </c>
      <c r="BF331" s="202">
        <f>IF(N331="snížená",J331,0)</f>
        <v>0</v>
      </c>
      <c r="BG331" s="202">
        <f>IF(N331="zákl. přenesená",J331,0)</f>
        <v>0</v>
      </c>
      <c r="BH331" s="202">
        <f>IF(N331="sníž. přenesená",J331,0)</f>
        <v>0</v>
      </c>
      <c r="BI331" s="202">
        <f>IF(N331="nulová",J331,0)</f>
        <v>0</v>
      </c>
      <c r="BJ331" s="23" t="s">
        <v>82</v>
      </c>
      <c r="BK331" s="202">
        <f>ROUND(I331*H331,2)</f>
        <v>0</v>
      </c>
      <c r="BL331" s="23" t="s">
        <v>284</v>
      </c>
      <c r="BM331" s="23" t="s">
        <v>562</v>
      </c>
    </row>
    <row r="332" spans="2:12" s="1" customFormat="1" ht="6.95" customHeight="1">
      <c r="B332" s="55"/>
      <c r="C332" s="56"/>
      <c r="D332" s="56"/>
      <c r="E332" s="56"/>
      <c r="F332" s="56"/>
      <c r="G332" s="56"/>
      <c r="H332" s="56"/>
      <c r="I332" s="147"/>
      <c r="J332" s="56"/>
      <c r="K332" s="56"/>
      <c r="L332" s="60"/>
    </row>
  </sheetData>
  <sheetProtection algorithmName="SHA-512" hashValue="5HcfKHpkoM55TeqMgt13DKddS+lVPUvLs10ssrLPlTtYnj2fM8C2sRjTa8VlaJLtuMJoOpmVdGPcQjAylvlVGw==" saltValue="2+WJW8vlwcPkyv1545i+ZzYm66jsnHUa6Rb8O4Ztfk3ZzDaloG7T2oITSjoDU5uGi/ehmmRnq2qvrvlBM3HFuA==" spinCount="100000" sheet="1" objects="1" scenarios="1" formatColumns="0" formatRows="0" autoFilter="0"/>
  <autoFilter ref="C90:K331"/>
  <mergeCells count="13">
    <mergeCell ref="E83:H83"/>
    <mergeCell ref="G1:H1"/>
    <mergeCell ref="L2:V2"/>
    <mergeCell ref="E49:H49"/>
    <mergeCell ref="E51:H51"/>
    <mergeCell ref="J55:J56"/>
    <mergeCell ref="E79:H79"/>
    <mergeCell ref="E81:H81"/>
    <mergeCell ref="E7:H7"/>
    <mergeCell ref="E9:H9"/>
    <mergeCell ref="E11:H11"/>
    <mergeCell ref="E26:H26"/>
    <mergeCell ref="E47:H47"/>
  </mergeCells>
  <hyperlinks>
    <hyperlink ref="F1:G1" location="C2" display="1) Krycí list soupisu"/>
    <hyperlink ref="G1:H1" location="C58" display="2) Rekapitulace"/>
    <hyperlink ref="J1" location="C90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portrait" paperSize="9" scale="70" r:id="rId2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BR115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9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0"/>
      <c r="B1" s="120"/>
      <c r="C1" s="120"/>
      <c r="D1" s="121" t="s">
        <v>1</v>
      </c>
      <c r="E1" s="120"/>
      <c r="F1" s="122" t="s">
        <v>93</v>
      </c>
      <c r="G1" s="315" t="s">
        <v>94</v>
      </c>
      <c r="H1" s="315"/>
      <c r="I1" s="123"/>
      <c r="J1" s="122" t="s">
        <v>95</v>
      </c>
      <c r="K1" s="121" t="s">
        <v>96</v>
      </c>
      <c r="L1" s="122" t="s">
        <v>97</v>
      </c>
      <c r="M1" s="122"/>
      <c r="N1" s="122"/>
      <c r="O1" s="122"/>
      <c r="P1" s="122"/>
      <c r="Q1" s="122"/>
      <c r="R1" s="122"/>
      <c r="S1" s="122"/>
      <c r="T1" s="122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3:46" ht="36.95" customHeight="1">
      <c r="L2" s="306"/>
      <c r="M2" s="306"/>
      <c r="N2" s="306"/>
      <c r="O2" s="306"/>
      <c r="P2" s="306"/>
      <c r="Q2" s="306"/>
      <c r="R2" s="306"/>
      <c r="S2" s="306"/>
      <c r="T2" s="306"/>
      <c r="U2" s="306"/>
      <c r="V2" s="306"/>
      <c r="AT2" s="23" t="s">
        <v>92</v>
      </c>
    </row>
    <row r="3" spans="2:46" ht="6.95" customHeight="1">
      <c r="B3" s="24"/>
      <c r="C3" s="25"/>
      <c r="D3" s="25"/>
      <c r="E3" s="25"/>
      <c r="F3" s="25"/>
      <c r="G3" s="25"/>
      <c r="H3" s="25"/>
      <c r="I3" s="124"/>
      <c r="J3" s="25"/>
      <c r="K3" s="26"/>
      <c r="AT3" s="23" t="s">
        <v>84</v>
      </c>
    </row>
    <row r="4" spans="2:46" ht="36.95" customHeight="1">
      <c r="B4" s="27"/>
      <c r="C4" s="28"/>
      <c r="D4" s="29" t="s">
        <v>98</v>
      </c>
      <c r="E4" s="28"/>
      <c r="F4" s="28"/>
      <c r="G4" s="28"/>
      <c r="H4" s="28"/>
      <c r="I4" s="125"/>
      <c r="J4" s="28"/>
      <c r="K4" s="30"/>
      <c r="M4" s="31" t="s">
        <v>12</v>
      </c>
      <c r="AT4" s="23" t="s">
        <v>6</v>
      </c>
    </row>
    <row r="5" spans="2:11" ht="6.95" customHeight="1">
      <c r="B5" s="27"/>
      <c r="C5" s="28"/>
      <c r="D5" s="28"/>
      <c r="E5" s="28"/>
      <c r="F5" s="28"/>
      <c r="G5" s="28"/>
      <c r="H5" s="28"/>
      <c r="I5" s="125"/>
      <c r="J5" s="28"/>
      <c r="K5" s="30"/>
    </row>
    <row r="6" spans="2:11" ht="13.5">
      <c r="B6" s="27"/>
      <c r="C6" s="28"/>
      <c r="D6" s="36" t="s">
        <v>18</v>
      </c>
      <c r="E6" s="28"/>
      <c r="F6" s="28"/>
      <c r="G6" s="28"/>
      <c r="H6" s="28"/>
      <c r="I6" s="125"/>
      <c r="J6" s="28"/>
      <c r="K6" s="30"/>
    </row>
    <row r="7" spans="2:11" ht="16.5" customHeight="1">
      <c r="B7" s="27"/>
      <c r="C7" s="28"/>
      <c r="D7" s="28"/>
      <c r="E7" s="307" t="str">
        <f>'Rekapitulace stavby'!K6</f>
        <v>Oprava ul. Zukalova v Krnově</v>
      </c>
      <c r="F7" s="308"/>
      <c r="G7" s="308"/>
      <c r="H7" s="308"/>
      <c r="I7" s="125"/>
      <c r="J7" s="28"/>
      <c r="K7" s="30"/>
    </row>
    <row r="8" spans="2:11" ht="13.5">
      <c r="B8" s="27"/>
      <c r="C8" s="28"/>
      <c r="D8" s="36" t="s">
        <v>99</v>
      </c>
      <c r="E8" s="28"/>
      <c r="F8" s="28"/>
      <c r="G8" s="28"/>
      <c r="H8" s="28"/>
      <c r="I8" s="125"/>
      <c r="J8" s="28"/>
      <c r="K8" s="30"/>
    </row>
    <row r="9" spans="2:11" s="1" customFormat="1" ht="16.5" customHeight="1">
      <c r="B9" s="40"/>
      <c r="C9" s="41"/>
      <c r="D9" s="41"/>
      <c r="E9" s="307" t="s">
        <v>193</v>
      </c>
      <c r="F9" s="310"/>
      <c r="G9" s="310"/>
      <c r="H9" s="310"/>
      <c r="I9" s="126"/>
      <c r="J9" s="41"/>
      <c r="K9" s="44"/>
    </row>
    <row r="10" spans="2:11" s="1" customFormat="1" ht="13.5">
      <c r="B10" s="40"/>
      <c r="C10" s="41"/>
      <c r="D10" s="36" t="s">
        <v>194</v>
      </c>
      <c r="E10" s="41"/>
      <c r="F10" s="41"/>
      <c r="G10" s="41"/>
      <c r="H10" s="41"/>
      <c r="I10" s="126"/>
      <c r="J10" s="41"/>
      <c r="K10" s="44"/>
    </row>
    <row r="11" spans="2:11" s="1" customFormat="1" ht="36.95" customHeight="1">
      <c r="B11" s="40"/>
      <c r="C11" s="41"/>
      <c r="D11" s="41"/>
      <c r="E11" s="309" t="s">
        <v>563</v>
      </c>
      <c r="F11" s="310"/>
      <c r="G11" s="310"/>
      <c r="H11" s="310"/>
      <c r="I11" s="126"/>
      <c r="J11" s="41"/>
      <c r="K11" s="44"/>
    </row>
    <row r="12" spans="2:11" s="1" customFormat="1" ht="13.5">
      <c r="B12" s="40"/>
      <c r="C12" s="41"/>
      <c r="D12" s="41"/>
      <c r="E12" s="41"/>
      <c r="F12" s="41"/>
      <c r="G12" s="41"/>
      <c r="H12" s="41"/>
      <c r="I12" s="126"/>
      <c r="J12" s="41"/>
      <c r="K12" s="44"/>
    </row>
    <row r="13" spans="2:11" s="1" customFormat="1" ht="14.45" customHeight="1">
      <c r="B13" s="40"/>
      <c r="C13" s="41"/>
      <c r="D13" s="36" t="s">
        <v>20</v>
      </c>
      <c r="E13" s="41"/>
      <c r="F13" s="34" t="s">
        <v>21</v>
      </c>
      <c r="G13" s="41"/>
      <c r="H13" s="41"/>
      <c r="I13" s="127" t="s">
        <v>22</v>
      </c>
      <c r="J13" s="34" t="s">
        <v>21</v>
      </c>
      <c r="K13" s="44"/>
    </row>
    <row r="14" spans="2:11" s="1" customFormat="1" ht="14.45" customHeight="1">
      <c r="B14" s="40"/>
      <c r="C14" s="41"/>
      <c r="D14" s="36" t="s">
        <v>23</v>
      </c>
      <c r="E14" s="41"/>
      <c r="F14" s="34" t="s">
        <v>24</v>
      </c>
      <c r="G14" s="41"/>
      <c r="H14" s="41"/>
      <c r="I14" s="127" t="s">
        <v>25</v>
      </c>
      <c r="J14" s="128" t="str">
        <f>'Rekapitulace stavby'!AN8</f>
        <v>20. 3. 2018</v>
      </c>
      <c r="K14" s="44"/>
    </row>
    <row r="15" spans="2:11" s="1" customFormat="1" ht="10.9" customHeight="1">
      <c r="B15" s="40"/>
      <c r="C15" s="41"/>
      <c r="D15" s="41"/>
      <c r="E15" s="41"/>
      <c r="F15" s="41"/>
      <c r="G15" s="41"/>
      <c r="H15" s="41"/>
      <c r="I15" s="126"/>
      <c r="J15" s="41"/>
      <c r="K15" s="44"/>
    </row>
    <row r="16" spans="2:11" s="1" customFormat="1" ht="14.45" customHeight="1">
      <c r="B16" s="40"/>
      <c r="C16" s="41"/>
      <c r="D16" s="36" t="s">
        <v>27</v>
      </c>
      <c r="E16" s="41"/>
      <c r="F16" s="41"/>
      <c r="G16" s="41"/>
      <c r="H16" s="41"/>
      <c r="I16" s="127" t="s">
        <v>28</v>
      </c>
      <c r="J16" s="34" t="s">
        <v>29</v>
      </c>
      <c r="K16" s="44"/>
    </row>
    <row r="17" spans="2:11" s="1" customFormat="1" ht="18" customHeight="1">
      <c r="B17" s="40"/>
      <c r="C17" s="41"/>
      <c r="D17" s="41"/>
      <c r="E17" s="34" t="s">
        <v>30</v>
      </c>
      <c r="F17" s="41"/>
      <c r="G17" s="41"/>
      <c r="H17" s="41"/>
      <c r="I17" s="127" t="s">
        <v>31</v>
      </c>
      <c r="J17" s="34" t="s">
        <v>32</v>
      </c>
      <c r="K17" s="44"/>
    </row>
    <row r="18" spans="2:11" s="1" customFormat="1" ht="6.95" customHeight="1">
      <c r="B18" s="40"/>
      <c r="C18" s="41"/>
      <c r="D18" s="41"/>
      <c r="E18" s="41"/>
      <c r="F18" s="41"/>
      <c r="G18" s="41"/>
      <c r="H18" s="41"/>
      <c r="I18" s="126"/>
      <c r="J18" s="41"/>
      <c r="K18" s="44"/>
    </row>
    <row r="19" spans="2:11" s="1" customFormat="1" ht="14.45" customHeight="1">
      <c r="B19" s="40"/>
      <c r="C19" s="41"/>
      <c r="D19" s="36" t="s">
        <v>33</v>
      </c>
      <c r="E19" s="41"/>
      <c r="F19" s="41"/>
      <c r="G19" s="41"/>
      <c r="H19" s="41"/>
      <c r="I19" s="127" t="s">
        <v>28</v>
      </c>
      <c r="J19" s="34" t="str">
        <f>IF('Rekapitulace stavby'!AN13="Vyplň údaj","",IF('Rekapitulace stavby'!AN13="","",'Rekapitulace stavby'!AN13))</f>
        <v/>
      </c>
      <c r="K19" s="44"/>
    </row>
    <row r="20" spans="2:11" s="1" customFormat="1" ht="18" customHeight="1">
      <c r="B20" s="40"/>
      <c r="C20" s="41"/>
      <c r="D20" s="41"/>
      <c r="E20" s="34" t="str">
        <f>IF('Rekapitulace stavby'!E14="Vyplň údaj","",IF('Rekapitulace stavby'!E14="","",'Rekapitulace stavby'!E14))</f>
        <v/>
      </c>
      <c r="F20" s="41"/>
      <c r="G20" s="41"/>
      <c r="H20" s="41"/>
      <c r="I20" s="127" t="s">
        <v>31</v>
      </c>
      <c r="J20" s="34" t="str">
        <f>IF('Rekapitulace stavby'!AN14="Vyplň údaj","",IF('Rekapitulace stavby'!AN14="","",'Rekapitulace stavby'!AN14))</f>
        <v/>
      </c>
      <c r="K20" s="44"/>
    </row>
    <row r="21" spans="2:11" s="1" customFormat="1" ht="6.95" customHeight="1">
      <c r="B21" s="40"/>
      <c r="C21" s="41"/>
      <c r="D21" s="41"/>
      <c r="E21" s="41"/>
      <c r="F21" s="41"/>
      <c r="G21" s="41"/>
      <c r="H21" s="41"/>
      <c r="I21" s="126"/>
      <c r="J21" s="41"/>
      <c r="K21" s="44"/>
    </row>
    <row r="22" spans="2:11" s="1" customFormat="1" ht="14.45" customHeight="1">
      <c r="B22" s="40"/>
      <c r="C22" s="41"/>
      <c r="D22" s="36" t="s">
        <v>35</v>
      </c>
      <c r="E22" s="41"/>
      <c r="F22" s="41"/>
      <c r="G22" s="41"/>
      <c r="H22" s="41"/>
      <c r="I22" s="127" t="s">
        <v>28</v>
      </c>
      <c r="J22" s="34" t="s">
        <v>36</v>
      </c>
      <c r="K22" s="44"/>
    </row>
    <row r="23" spans="2:11" s="1" customFormat="1" ht="18" customHeight="1">
      <c r="B23" s="40"/>
      <c r="C23" s="41"/>
      <c r="D23" s="41"/>
      <c r="E23" s="34" t="s">
        <v>38</v>
      </c>
      <c r="F23" s="41"/>
      <c r="G23" s="41"/>
      <c r="H23" s="41"/>
      <c r="I23" s="127" t="s">
        <v>31</v>
      </c>
      <c r="J23" s="34" t="s">
        <v>39</v>
      </c>
      <c r="K23" s="44"/>
    </row>
    <row r="24" spans="2:11" s="1" customFormat="1" ht="6.95" customHeight="1">
      <c r="B24" s="40"/>
      <c r="C24" s="41"/>
      <c r="D24" s="41"/>
      <c r="E24" s="41"/>
      <c r="F24" s="41"/>
      <c r="G24" s="41"/>
      <c r="H24" s="41"/>
      <c r="I24" s="126"/>
      <c r="J24" s="41"/>
      <c r="K24" s="44"/>
    </row>
    <row r="25" spans="2:11" s="1" customFormat="1" ht="14.45" customHeight="1">
      <c r="B25" s="40"/>
      <c r="C25" s="41"/>
      <c r="D25" s="36" t="s">
        <v>40</v>
      </c>
      <c r="E25" s="41"/>
      <c r="F25" s="41"/>
      <c r="G25" s="41"/>
      <c r="H25" s="41"/>
      <c r="I25" s="126"/>
      <c r="J25" s="41"/>
      <c r="K25" s="44"/>
    </row>
    <row r="26" spans="2:11" s="7" customFormat="1" ht="16.5" customHeight="1">
      <c r="B26" s="129"/>
      <c r="C26" s="130"/>
      <c r="D26" s="130"/>
      <c r="E26" s="272" t="s">
        <v>21</v>
      </c>
      <c r="F26" s="272"/>
      <c r="G26" s="272"/>
      <c r="H26" s="272"/>
      <c r="I26" s="131"/>
      <c r="J26" s="130"/>
      <c r="K26" s="132"/>
    </row>
    <row r="27" spans="2:11" s="1" customFormat="1" ht="6.95" customHeight="1">
      <c r="B27" s="40"/>
      <c r="C27" s="41"/>
      <c r="D27" s="41"/>
      <c r="E27" s="41"/>
      <c r="F27" s="41"/>
      <c r="G27" s="41"/>
      <c r="H27" s="41"/>
      <c r="I27" s="126"/>
      <c r="J27" s="41"/>
      <c r="K27" s="44"/>
    </row>
    <row r="28" spans="2:11" s="1" customFormat="1" ht="6.95" customHeight="1">
      <c r="B28" s="40"/>
      <c r="C28" s="41"/>
      <c r="D28" s="84"/>
      <c r="E28" s="84"/>
      <c r="F28" s="84"/>
      <c r="G28" s="84"/>
      <c r="H28" s="84"/>
      <c r="I28" s="133"/>
      <c r="J28" s="84"/>
      <c r="K28" s="134"/>
    </row>
    <row r="29" spans="2:11" s="1" customFormat="1" ht="25.35" customHeight="1">
      <c r="B29" s="40"/>
      <c r="C29" s="41"/>
      <c r="D29" s="135" t="s">
        <v>41</v>
      </c>
      <c r="E29" s="41"/>
      <c r="F29" s="41"/>
      <c r="G29" s="41"/>
      <c r="H29" s="41"/>
      <c r="I29" s="126"/>
      <c r="J29" s="136">
        <f>ROUND(J87,2)</f>
        <v>0</v>
      </c>
      <c r="K29" s="44"/>
    </row>
    <row r="30" spans="2:11" s="1" customFormat="1" ht="6.95" customHeight="1">
      <c r="B30" s="40"/>
      <c r="C30" s="41"/>
      <c r="D30" s="84"/>
      <c r="E30" s="84"/>
      <c r="F30" s="84"/>
      <c r="G30" s="84"/>
      <c r="H30" s="84"/>
      <c r="I30" s="133"/>
      <c r="J30" s="84"/>
      <c r="K30" s="134"/>
    </row>
    <row r="31" spans="2:11" s="1" customFormat="1" ht="14.45" customHeight="1">
      <c r="B31" s="40"/>
      <c r="C31" s="41"/>
      <c r="D31" s="41"/>
      <c r="E31" s="41"/>
      <c r="F31" s="45" t="s">
        <v>43</v>
      </c>
      <c r="G31" s="41"/>
      <c r="H31" s="41"/>
      <c r="I31" s="137" t="s">
        <v>42</v>
      </c>
      <c r="J31" s="45" t="s">
        <v>44</v>
      </c>
      <c r="K31" s="44"/>
    </row>
    <row r="32" spans="2:11" s="1" customFormat="1" ht="14.45" customHeight="1">
      <c r="B32" s="40"/>
      <c r="C32" s="41"/>
      <c r="D32" s="48" t="s">
        <v>45</v>
      </c>
      <c r="E32" s="48" t="s">
        <v>46</v>
      </c>
      <c r="F32" s="138">
        <f>ROUND(SUM(BE87:BE114),2)</f>
        <v>0</v>
      </c>
      <c r="G32" s="41"/>
      <c r="H32" s="41"/>
      <c r="I32" s="139">
        <v>0.21</v>
      </c>
      <c r="J32" s="138">
        <f>ROUND(ROUND((SUM(BE87:BE114)),2)*I32,2)</f>
        <v>0</v>
      </c>
      <c r="K32" s="44"/>
    </row>
    <row r="33" spans="2:11" s="1" customFormat="1" ht="14.45" customHeight="1">
      <c r="B33" s="40"/>
      <c r="C33" s="41"/>
      <c r="D33" s="41"/>
      <c r="E33" s="48" t="s">
        <v>47</v>
      </c>
      <c r="F33" s="138">
        <f>ROUND(SUM(BF87:BF114),2)</f>
        <v>0</v>
      </c>
      <c r="G33" s="41"/>
      <c r="H33" s="41"/>
      <c r="I33" s="139">
        <v>0.15</v>
      </c>
      <c r="J33" s="138">
        <f>ROUND(ROUND((SUM(BF87:BF114)),2)*I33,2)</f>
        <v>0</v>
      </c>
      <c r="K33" s="44"/>
    </row>
    <row r="34" spans="2:11" s="1" customFormat="1" ht="14.45" customHeight="1" hidden="1">
      <c r="B34" s="40"/>
      <c r="C34" s="41"/>
      <c r="D34" s="41"/>
      <c r="E34" s="48" t="s">
        <v>48</v>
      </c>
      <c r="F34" s="138">
        <f>ROUND(SUM(BG87:BG114),2)</f>
        <v>0</v>
      </c>
      <c r="G34" s="41"/>
      <c r="H34" s="41"/>
      <c r="I34" s="139">
        <v>0.21</v>
      </c>
      <c r="J34" s="138">
        <v>0</v>
      </c>
      <c r="K34" s="44"/>
    </row>
    <row r="35" spans="2:11" s="1" customFormat="1" ht="14.45" customHeight="1" hidden="1">
      <c r="B35" s="40"/>
      <c r="C35" s="41"/>
      <c r="D35" s="41"/>
      <c r="E35" s="48" t="s">
        <v>49</v>
      </c>
      <c r="F35" s="138">
        <f>ROUND(SUM(BH87:BH114),2)</f>
        <v>0</v>
      </c>
      <c r="G35" s="41"/>
      <c r="H35" s="41"/>
      <c r="I35" s="139">
        <v>0.15</v>
      </c>
      <c r="J35" s="138">
        <v>0</v>
      </c>
      <c r="K35" s="44"/>
    </row>
    <row r="36" spans="2:11" s="1" customFormat="1" ht="14.45" customHeight="1" hidden="1">
      <c r="B36" s="40"/>
      <c r="C36" s="41"/>
      <c r="D36" s="41"/>
      <c r="E36" s="48" t="s">
        <v>50</v>
      </c>
      <c r="F36" s="138">
        <f>ROUND(SUM(BI87:BI114),2)</f>
        <v>0</v>
      </c>
      <c r="G36" s="41"/>
      <c r="H36" s="41"/>
      <c r="I36" s="139">
        <v>0</v>
      </c>
      <c r="J36" s="138">
        <v>0</v>
      </c>
      <c r="K36" s="44"/>
    </row>
    <row r="37" spans="2:11" s="1" customFormat="1" ht="6.95" customHeight="1">
      <c r="B37" s="40"/>
      <c r="C37" s="41"/>
      <c r="D37" s="41"/>
      <c r="E37" s="41"/>
      <c r="F37" s="41"/>
      <c r="G37" s="41"/>
      <c r="H37" s="41"/>
      <c r="I37" s="126"/>
      <c r="J37" s="41"/>
      <c r="K37" s="44"/>
    </row>
    <row r="38" spans="2:11" s="1" customFormat="1" ht="25.35" customHeight="1">
      <c r="B38" s="40"/>
      <c r="C38" s="140"/>
      <c r="D38" s="141" t="s">
        <v>51</v>
      </c>
      <c r="E38" s="78"/>
      <c r="F38" s="78"/>
      <c r="G38" s="142" t="s">
        <v>52</v>
      </c>
      <c r="H38" s="143" t="s">
        <v>53</v>
      </c>
      <c r="I38" s="144"/>
      <c r="J38" s="145">
        <f>SUM(J29:J36)</f>
        <v>0</v>
      </c>
      <c r="K38" s="146"/>
    </row>
    <row r="39" spans="2:11" s="1" customFormat="1" ht="14.45" customHeight="1">
      <c r="B39" s="55"/>
      <c r="C39" s="56"/>
      <c r="D39" s="56"/>
      <c r="E39" s="56"/>
      <c r="F39" s="56"/>
      <c r="G39" s="56"/>
      <c r="H39" s="56"/>
      <c r="I39" s="147"/>
      <c r="J39" s="56"/>
      <c r="K39" s="57"/>
    </row>
    <row r="43" spans="2:11" s="1" customFormat="1" ht="6.95" customHeight="1">
      <c r="B43" s="148"/>
      <c r="C43" s="149"/>
      <c r="D43" s="149"/>
      <c r="E43" s="149"/>
      <c r="F43" s="149"/>
      <c r="G43" s="149"/>
      <c r="H43" s="149"/>
      <c r="I43" s="150"/>
      <c r="J43" s="149"/>
      <c r="K43" s="151"/>
    </row>
    <row r="44" spans="2:11" s="1" customFormat="1" ht="36.95" customHeight="1">
      <c r="B44" s="40"/>
      <c r="C44" s="29" t="s">
        <v>101</v>
      </c>
      <c r="D44" s="41"/>
      <c r="E44" s="41"/>
      <c r="F44" s="41"/>
      <c r="G44" s="41"/>
      <c r="H44" s="41"/>
      <c r="I44" s="126"/>
      <c r="J44" s="41"/>
      <c r="K44" s="44"/>
    </row>
    <row r="45" spans="2:11" s="1" customFormat="1" ht="6.95" customHeight="1">
      <c r="B45" s="40"/>
      <c r="C45" s="41"/>
      <c r="D45" s="41"/>
      <c r="E45" s="41"/>
      <c r="F45" s="41"/>
      <c r="G45" s="41"/>
      <c r="H45" s="41"/>
      <c r="I45" s="126"/>
      <c r="J45" s="41"/>
      <c r="K45" s="44"/>
    </row>
    <row r="46" spans="2:11" s="1" customFormat="1" ht="14.45" customHeight="1">
      <c r="B46" s="40"/>
      <c r="C46" s="36" t="s">
        <v>18</v>
      </c>
      <c r="D46" s="41"/>
      <c r="E46" s="41"/>
      <c r="F46" s="41"/>
      <c r="G46" s="41"/>
      <c r="H46" s="41"/>
      <c r="I46" s="126"/>
      <c r="J46" s="41"/>
      <c r="K46" s="44"/>
    </row>
    <row r="47" spans="2:11" s="1" customFormat="1" ht="16.5" customHeight="1">
      <c r="B47" s="40"/>
      <c r="C47" s="41"/>
      <c r="D47" s="41"/>
      <c r="E47" s="307" t="str">
        <f>E7</f>
        <v>Oprava ul. Zukalova v Krnově</v>
      </c>
      <c r="F47" s="308"/>
      <c r="G47" s="308"/>
      <c r="H47" s="308"/>
      <c r="I47" s="126"/>
      <c r="J47" s="41"/>
      <c r="K47" s="44"/>
    </row>
    <row r="48" spans="2:11" ht="13.5">
      <c r="B48" s="27"/>
      <c r="C48" s="36" t="s">
        <v>99</v>
      </c>
      <c r="D48" s="28"/>
      <c r="E48" s="28"/>
      <c r="F48" s="28"/>
      <c r="G48" s="28"/>
      <c r="H48" s="28"/>
      <c r="I48" s="125"/>
      <c r="J48" s="28"/>
      <c r="K48" s="30"/>
    </row>
    <row r="49" spans="2:11" s="1" customFormat="1" ht="16.5" customHeight="1">
      <c r="B49" s="40"/>
      <c r="C49" s="41"/>
      <c r="D49" s="41"/>
      <c r="E49" s="307" t="s">
        <v>193</v>
      </c>
      <c r="F49" s="310"/>
      <c r="G49" s="310"/>
      <c r="H49" s="310"/>
      <c r="I49" s="126"/>
      <c r="J49" s="41"/>
      <c r="K49" s="44"/>
    </row>
    <row r="50" spans="2:11" s="1" customFormat="1" ht="14.45" customHeight="1">
      <c r="B50" s="40"/>
      <c r="C50" s="36" t="s">
        <v>194</v>
      </c>
      <c r="D50" s="41"/>
      <c r="E50" s="41"/>
      <c r="F50" s="41"/>
      <c r="G50" s="41"/>
      <c r="H50" s="41"/>
      <c r="I50" s="126"/>
      <c r="J50" s="41"/>
      <c r="K50" s="44"/>
    </row>
    <row r="51" spans="2:11" s="1" customFormat="1" ht="17.25" customHeight="1">
      <c r="B51" s="40"/>
      <c r="C51" s="41"/>
      <c r="D51" s="41"/>
      <c r="E51" s="309" t="str">
        <f>E11</f>
        <v>1.2 - Sanace pláně chodníku se souhlasem investora</v>
      </c>
      <c r="F51" s="310"/>
      <c r="G51" s="310"/>
      <c r="H51" s="310"/>
      <c r="I51" s="126"/>
      <c r="J51" s="41"/>
      <c r="K51" s="44"/>
    </row>
    <row r="52" spans="2:11" s="1" customFormat="1" ht="6.95" customHeight="1">
      <c r="B52" s="40"/>
      <c r="C52" s="41"/>
      <c r="D52" s="41"/>
      <c r="E52" s="41"/>
      <c r="F52" s="41"/>
      <c r="G52" s="41"/>
      <c r="H52" s="41"/>
      <c r="I52" s="126"/>
      <c r="J52" s="41"/>
      <c r="K52" s="44"/>
    </row>
    <row r="53" spans="2:11" s="1" customFormat="1" ht="18" customHeight="1">
      <c r="B53" s="40"/>
      <c r="C53" s="36" t="s">
        <v>23</v>
      </c>
      <c r="D53" s="41"/>
      <c r="E53" s="41"/>
      <c r="F53" s="34" t="str">
        <f>F14</f>
        <v>Krnov</v>
      </c>
      <c r="G53" s="41"/>
      <c r="H53" s="41"/>
      <c r="I53" s="127" t="s">
        <v>25</v>
      </c>
      <c r="J53" s="128" t="str">
        <f>IF(J14="","",J14)</f>
        <v>20. 3. 2018</v>
      </c>
      <c r="K53" s="44"/>
    </row>
    <row r="54" spans="2:11" s="1" customFormat="1" ht="6.95" customHeight="1">
      <c r="B54" s="40"/>
      <c r="C54" s="41"/>
      <c r="D54" s="41"/>
      <c r="E54" s="41"/>
      <c r="F54" s="41"/>
      <c r="G54" s="41"/>
      <c r="H54" s="41"/>
      <c r="I54" s="126"/>
      <c r="J54" s="41"/>
      <c r="K54" s="44"/>
    </row>
    <row r="55" spans="2:11" s="1" customFormat="1" ht="13.5">
      <c r="B55" s="40"/>
      <c r="C55" s="36" t="s">
        <v>27</v>
      </c>
      <c r="D55" s="41"/>
      <c r="E55" s="41"/>
      <c r="F55" s="34" t="str">
        <f>E17</f>
        <v>Město Krnov</v>
      </c>
      <c r="G55" s="41"/>
      <c r="H55" s="41"/>
      <c r="I55" s="127" t="s">
        <v>35</v>
      </c>
      <c r="J55" s="272" t="str">
        <f>E23</f>
        <v>UDI MORAVA s.r.o.</v>
      </c>
      <c r="K55" s="44"/>
    </row>
    <row r="56" spans="2:11" s="1" customFormat="1" ht="14.45" customHeight="1">
      <c r="B56" s="40"/>
      <c r="C56" s="36" t="s">
        <v>33</v>
      </c>
      <c r="D56" s="41"/>
      <c r="E56" s="41"/>
      <c r="F56" s="34" t="str">
        <f>IF(E20="","",E20)</f>
        <v/>
      </c>
      <c r="G56" s="41"/>
      <c r="H56" s="41"/>
      <c r="I56" s="126"/>
      <c r="J56" s="311"/>
      <c r="K56" s="44"/>
    </row>
    <row r="57" spans="2:11" s="1" customFormat="1" ht="10.35" customHeight="1">
      <c r="B57" s="40"/>
      <c r="C57" s="41"/>
      <c r="D57" s="41"/>
      <c r="E57" s="41"/>
      <c r="F57" s="41"/>
      <c r="G57" s="41"/>
      <c r="H57" s="41"/>
      <c r="I57" s="126"/>
      <c r="J57" s="41"/>
      <c r="K57" s="44"/>
    </row>
    <row r="58" spans="2:11" s="1" customFormat="1" ht="29.25" customHeight="1">
      <c r="B58" s="40"/>
      <c r="C58" s="152" t="s">
        <v>102</v>
      </c>
      <c r="D58" s="140"/>
      <c r="E58" s="140"/>
      <c r="F58" s="140"/>
      <c r="G58" s="140"/>
      <c r="H58" s="140"/>
      <c r="I58" s="153"/>
      <c r="J58" s="154" t="s">
        <v>103</v>
      </c>
      <c r="K58" s="155"/>
    </row>
    <row r="59" spans="2:11" s="1" customFormat="1" ht="10.35" customHeight="1">
      <c r="B59" s="40"/>
      <c r="C59" s="41"/>
      <c r="D59" s="41"/>
      <c r="E59" s="41"/>
      <c r="F59" s="41"/>
      <c r="G59" s="41"/>
      <c r="H59" s="41"/>
      <c r="I59" s="126"/>
      <c r="J59" s="41"/>
      <c r="K59" s="44"/>
    </row>
    <row r="60" spans="2:47" s="1" customFormat="1" ht="29.25" customHeight="1">
      <c r="B60" s="40"/>
      <c r="C60" s="156" t="s">
        <v>104</v>
      </c>
      <c r="D60" s="41"/>
      <c r="E60" s="41"/>
      <c r="F60" s="41"/>
      <c r="G60" s="41"/>
      <c r="H60" s="41"/>
      <c r="I60" s="126"/>
      <c r="J60" s="136">
        <f>J87</f>
        <v>0</v>
      </c>
      <c r="K60" s="44"/>
      <c r="AU60" s="23" t="s">
        <v>105</v>
      </c>
    </row>
    <row r="61" spans="2:11" s="8" customFormat="1" ht="24.95" customHeight="1">
      <c r="B61" s="157"/>
      <c r="C61" s="158"/>
      <c r="D61" s="159" t="s">
        <v>196</v>
      </c>
      <c r="E61" s="160"/>
      <c r="F61" s="160"/>
      <c r="G61" s="160"/>
      <c r="H61" s="160"/>
      <c r="I61" s="161"/>
      <c r="J61" s="162">
        <f>J88</f>
        <v>0</v>
      </c>
      <c r="K61" s="163"/>
    </row>
    <row r="62" spans="2:11" s="11" customFormat="1" ht="19.9" customHeight="1">
      <c r="B62" s="209"/>
      <c r="C62" s="210"/>
      <c r="D62" s="211" t="s">
        <v>197</v>
      </c>
      <c r="E62" s="212"/>
      <c r="F62" s="212"/>
      <c r="G62" s="212"/>
      <c r="H62" s="212"/>
      <c r="I62" s="213"/>
      <c r="J62" s="214">
        <f>J89</f>
        <v>0</v>
      </c>
      <c r="K62" s="215"/>
    </row>
    <row r="63" spans="2:11" s="11" customFormat="1" ht="19.9" customHeight="1">
      <c r="B63" s="209"/>
      <c r="C63" s="210"/>
      <c r="D63" s="211" t="s">
        <v>198</v>
      </c>
      <c r="E63" s="212"/>
      <c r="F63" s="212"/>
      <c r="G63" s="212"/>
      <c r="H63" s="212"/>
      <c r="I63" s="213"/>
      <c r="J63" s="214">
        <f>J106</f>
        <v>0</v>
      </c>
      <c r="K63" s="215"/>
    </row>
    <row r="64" spans="2:11" s="11" customFormat="1" ht="19.9" customHeight="1">
      <c r="B64" s="209"/>
      <c r="C64" s="210"/>
      <c r="D64" s="211" t="s">
        <v>200</v>
      </c>
      <c r="E64" s="212"/>
      <c r="F64" s="212"/>
      <c r="G64" s="212"/>
      <c r="H64" s="212"/>
      <c r="I64" s="213"/>
      <c r="J64" s="214">
        <f>J109</f>
        <v>0</v>
      </c>
      <c r="K64" s="215"/>
    </row>
    <row r="65" spans="2:11" s="11" customFormat="1" ht="19.9" customHeight="1">
      <c r="B65" s="209"/>
      <c r="C65" s="210"/>
      <c r="D65" s="211" t="s">
        <v>202</v>
      </c>
      <c r="E65" s="212"/>
      <c r="F65" s="212"/>
      <c r="G65" s="212"/>
      <c r="H65" s="212"/>
      <c r="I65" s="213"/>
      <c r="J65" s="214">
        <f>J113</f>
        <v>0</v>
      </c>
      <c r="K65" s="215"/>
    </row>
    <row r="66" spans="2:11" s="1" customFormat="1" ht="21.75" customHeight="1">
      <c r="B66" s="40"/>
      <c r="C66" s="41"/>
      <c r="D66" s="41"/>
      <c r="E66" s="41"/>
      <c r="F66" s="41"/>
      <c r="G66" s="41"/>
      <c r="H66" s="41"/>
      <c r="I66" s="126"/>
      <c r="J66" s="41"/>
      <c r="K66" s="44"/>
    </row>
    <row r="67" spans="2:11" s="1" customFormat="1" ht="6.95" customHeight="1">
      <c r="B67" s="55"/>
      <c r="C67" s="56"/>
      <c r="D67" s="56"/>
      <c r="E67" s="56"/>
      <c r="F67" s="56"/>
      <c r="G67" s="56"/>
      <c r="H67" s="56"/>
      <c r="I67" s="147"/>
      <c r="J67" s="56"/>
      <c r="K67" s="57"/>
    </row>
    <row r="71" spans="2:12" s="1" customFormat="1" ht="6.95" customHeight="1">
      <c r="B71" s="58"/>
      <c r="C71" s="59"/>
      <c r="D71" s="59"/>
      <c r="E71" s="59"/>
      <c r="F71" s="59"/>
      <c r="G71" s="59"/>
      <c r="H71" s="59"/>
      <c r="I71" s="150"/>
      <c r="J71" s="59"/>
      <c r="K71" s="59"/>
      <c r="L71" s="60"/>
    </row>
    <row r="72" spans="2:12" s="1" customFormat="1" ht="36.95" customHeight="1">
      <c r="B72" s="40"/>
      <c r="C72" s="61" t="s">
        <v>108</v>
      </c>
      <c r="D72" s="62"/>
      <c r="E72" s="62"/>
      <c r="F72" s="62"/>
      <c r="G72" s="62"/>
      <c r="H72" s="62"/>
      <c r="I72" s="164"/>
      <c r="J72" s="62"/>
      <c r="K72" s="62"/>
      <c r="L72" s="60"/>
    </row>
    <row r="73" spans="2:12" s="1" customFormat="1" ht="6.95" customHeight="1">
      <c r="B73" s="40"/>
      <c r="C73" s="62"/>
      <c r="D73" s="62"/>
      <c r="E73" s="62"/>
      <c r="F73" s="62"/>
      <c r="G73" s="62"/>
      <c r="H73" s="62"/>
      <c r="I73" s="164"/>
      <c r="J73" s="62"/>
      <c r="K73" s="62"/>
      <c r="L73" s="60"/>
    </row>
    <row r="74" spans="2:12" s="1" customFormat="1" ht="14.45" customHeight="1">
      <c r="B74" s="40"/>
      <c r="C74" s="64" t="s">
        <v>18</v>
      </c>
      <c r="D74" s="62"/>
      <c r="E74" s="62"/>
      <c r="F74" s="62"/>
      <c r="G74" s="62"/>
      <c r="H74" s="62"/>
      <c r="I74" s="164"/>
      <c r="J74" s="62"/>
      <c r="K74" s="62"/>
      <c r="L74" s="60"/>
    </row>
    <row r="75" spans="2:12" s="1" customFormat="1" ht="16.5" customHeight="1">
      <c r="B75" s="40"/>
      <c r="C75" s="62"/>
      <c r="D75" s="62"/>
      <c r="E75" s="312" t="str">
        <f>E7</f>
        <v>Oprava ul. Zukalova v Krnově</v>
      </c>
      <c r="F75" s="313"/>
      <c r="G75" s="313"/>
      <c r="H75" s="313"/>
      <c r="I75" s="164"/>
      <c r="J75" s="62"/>
      <c r="K75" s="62"/>
      <c r="L75" s="60"/>
    </row>
    <row r="76" spans="2:12" ht="13.5">
      <c r="B76" s="27"/>
      <c r="C76" s="64" t="s">
        <v>99</v>
      </c>
      <c r="D76" s="216"/>
      <c r="E76" s="216"/>
      <c r="F76" s="216"/>
      <c r="G76" s="216"/>
      <c r="H76" s="216"/>
      <c r="J76" s="216"/>
      <c r="K76" s="216"/>
      <c r="L76" s="217"/>
    </row>
    <row r="77" spans="2:12" s="1" customFormat="1" ht="16.5" customHeight="1">
      <c r="B77" s="40"/>
      <c r="C77" s="62"/>
      <c r="D77" s="62"/>
      <c r="E77" s="312" t="s">
        <v>193</v>
      </c>
      <c r="F77" s="314"/>
      <c r="G77" s="314"/>
      <c r="H77" s="314"/>
      <c r="I77" s="164"/>
      <c r="J77" s="62"/>
      <c r="K77" s="62"/>
      <c r="L77" s="60"/>
    </row>
    <row r="78" spans="2:12" s="1" customFormat="1" ht="14.45" customHeight="1">
      <c r="B78" s="40"/>
      <c r="C78" s="64" t="s">
        <v>194</v>
      </c>
      <c r="D78" s="62"/>
      <c r="E78" s="62"/>
      <c r="F78" s="62"/>
      <c r="G78" s="62"/>
      <c r="H78" s="62"/>
      <c r="I78" s="164"/>
      <c r="J78" s="62"/>
      <c r="K78" s="62"/>
      <c r="L78" s="60"/>
    </row>
    <row r="79" spans="2:12" s="1" customFormat="1" ht="17.25" customHeight="1">
      <c r="B79" s="40"/>
      <c r="C79" s="62"/>
      <c r="D79" s="62"/>
      <c r="E79" s="283" t="str">
        <f>E11</f>
        <v>1.2 - Sanace pláně chodníku se souhlasem investora</v>
      </c>
      <c r="F79" s="314"/>
      <c r="G79" s="314"/>
      <c r="H79" s="314"/>
      <c r="I79" s="164"/>
      <c r="J79" s="62"/>
      <c r="K79" s="62"/>
      <c r="L79" s="60"/>
    </row>
    <row r="80" spans="2:12" s="1" customFormat="1" ht="6.95" customHeight="1">
      <c r="B80" s="40"/>
      <c r="C80" s="62"/>
      <c r="D80" s="62"/>
      <c r="E80" s="62"/>
      <c r="F80" s="62"/>
      <c r="G80" s="62"/>
      <c r="H80" s="62"/>
      <c r="I80" s="164"/>
      <c r="J80" s="62"/>
      <c r="K80" s="62"/>
      <c r="L80" s="60"/>
    </row>
    <row r="81" spans="2:12" s="1" customFormat="1" ht="18" customHeight="1">
      <c r="B81" s="40"/>
      <c r="C81" s="64" t="s">
        <v>23</v>
      </c>
      <c r="D81" s="62"/>
      <c r="E81" s="62"/>
      <c r="F81" s="165" t="str">
        <f>F14</f>
        <v>Krnov</v>
      </c>
      <c r="G81" s="62"/>
      <c r="H81" s="62"/>
      <c r="I81" s="166" t="s">
        <v>25</v>
      </c>
      <c r="J81" s="72" t="str">
        <f>IF(J14="","",J14)</f>
        <v>20. 3. 2018</v>
      </c>
      <c r="K81" s="62"/>
      <c r="L81" s="60"/>
    </row>
    <row r="82" spans="2:12" s="1" customFormat="1" ht="6.95" customHeight="1">
      <c r="B82" s="40"/>
      <c r="C82" s="62"/>
      <c r="D82" s="62"/>
      <c r="E82" s="62"/>
      <c r="F82" s="62"/>
      <c r="G82" s="62"/>
      <c r="H82" s="62"/>
      <c r="I82" s="164"/>
      <c r="J82" s="62"/>
      <c r="K82" s="62"/>
      <c r="L82" s="60"/>
    </row>
    <row r="83" spans="2:12" s="1" customFormat="1" ht="13.5">
      <c r="B83" s="40"/>
      <c r="C83" s="64" t="s">
        <v>27</v>
      </c>
      <c r="D83" s="62"/>
      <c r="E83" s="62"/>
      <c r="F83" s="165" t="str">
        <f>E17</f>
        <v>Město Krnov</v>
      </c>
      <c r="G83" s="62"/>
      <c r="H83" s="62"/>
      <c r="I83" s="166" t="s">
        <v>35</v>
      </c>
      <c r="J83" s="165" t="str">
        <f>E23</f>
        <v>UDI MORAVA s.r.o.</v>
      </c>
      <c r="K83" s="62"/>
      <c r="L83" s="60"/>
    </row>
    <row r="84" spans="2:12" s="1" customFormat="1" ht="14.45" customHeight="1">
      <c r="B84" s="40"/>
      <c r="C84" s="64" t="s">
        <v>33</v>
      </c>
      <c r="D84" s="62"/>
      <c r="E84" s="62"/>
      <c r="F84" s="165" t="str">
        <f>IF(E20="","",E20)</f>
        <v/>
      </c>
      <c r="G84" s="62"/>
      <c r="H84" s="62"/>
      <c r="I84" s="164"/>
      <c r="J84" s="62"/>
      <c r="K84" s="62"/>
      <c r="L84" s="60"/>
    </row>
    <row r="85" spans="2:12" s="1" customFormat="1" ht="10.35" customHeight="1">
      <c r="B85" s="40"/>
      <c r="C85" s="62"/>
      <c r="D85" s="62"/>
      <c r="E85" s="62"/>
      <c r="F85" s="62"/>
      <c r="G85" s="62"/>
      <c r="H85" s="62"/>
      <c r="I85" s="164"/>
      <c r="J85" s="62"/>
      <c r="K85" s="62"/>
      <c r="L85" s="60"/>
    </row>
    <row r="86" spans="2:20" s="9" customFormat="1" ht="29.25" customHeight="1">
      <c r="B86" s="167"/>
      <c r="C86" s="168" t="s">
        <v>109</v>
      </c>
      <c r="D86" s="169" t="s">
        <v>60</v>
      </c>
      <c r="E86" s="169" t="s">
        <v>56</v>
      </c>
      <c r="F86" s="169" t="s">
        <v>110</v>
      </c>
      <c r="G86" s="169" t="s">
        <v>111</v>
      </c>
      <c r="H86" s="169" t="s">
        <v>112</v>
      </c>
      <c r="I86" s="170" t="s">
        <v>113</v>
      </c>
      <c r="J86" s="169" t="s">
        <v>103</v>
      </c>
      <c r="K86" s="171" t="s">
        <v>114</v>
      </c>
      <c r="L86" s="172"/>
      <c r="M86" s="80" t="s">
        <v>115</v>
      </c>
      <c r="N86" s="81" t="s">
        <v>45</v>
      </c>
      <c r="O86" s="81" t="s">
        <v>116</v>
      </c>
      <c r="P86" s="81" t="s">
        <v>117</v>
      </c>
      <c r="Q86" s="81" t="s">
        <v>118</v>
      </c>
      <c r="R86" s="81" t="s">
        <v>119</v>
      </c>
      <c r="S86" s="81" t="s">
        <v>120</v>
      </c>
      <c r="T86" s="82" t="s">
        <v>121</v>
      </c>
    </row>
    <row r="87" spans="2:63" s="1" customFormat="1" ht="29.25" customHeight="1">
      <c r="B87" s="40"/>
      <c r="C87" s="86" t="s">
        <v>104</v>
      </c>
      <c r="D87" s="62"/>
      <c r="E87" s="62"/>
      <c r="F87" s="62"/>
      <c r="G87" s="62"/>
      <c r="H87" s="62"/>
      <c r="I87" s="164"/>
      <c r="J87" s="173">
        <f>BK87</f>
        <v>0</v>
      </c>
      <c r="K87" s="62"/>
      <c r="L87" s="60"/>
      <c r="M87" s="83"/>
      <c r="N87" s="84"/>
      <c r="O87" s="84"/>
      <c r="P87" s="174">
        <f>P88</f>
        <v>0</v>
      </c>
      <c r="Q87" s="84"/>
      <c r="R87" s="174">
        <f>R88</f>
        <v>0.376</v>
      </c>
      <c r="S87" s="84"/>
      <c r="T87" s="175">
        <f>T88</f>
        <v>0</v>
      </c>
      <c r="AT87" s="23" t="s">
        <v>74</v>
      </c>
      <c r="AU87" s="23" t="s">
        <v>105</v>
      </c>
      <c r="BK87" s="176">
        <f>BK88</f>
        <v>0</v>
      </c>
    </row>
    <row r="88" spans="2:63" s="10" customFormat="1" ht="37.35" customHeight="1">
      <c r="B88" s="177"/>
      <c r="C88" s="178"/>
      <c r="D88" s="179" t="s">
        <v>74</v>
      </c>
      <c r="E88" s="180" t="s">
        <v>205</v>
      </c>
      <c r="F88" s="180" t="s">
        <v>206</v>
      </c>
      <c r="G88" s="178"/>
      <c r="H88" s="178"/>
      <c r="I88" s="181"/>
      <c r="J88" s="182">
        <f>BK88</f>
        <v>0</v>
      </c>
      <c r="K88" s="178"/>
      <c r="L88" s="183"/>
      <c r="M88" s="184"/>
      <c r="N88" s="185"/>
      <c r="O88" s="185"/>
      <c r="P88" s="186">
        <f>P89+P106+P109+P113</f>
        <v>0</v>
      </c>
      <c r="Q88" s="185"/>
      <c r="R88" s="186">
        <f>R89+R106+R109+R113</f>
        <v>0.376</v>
      </c>
      <c r="S88" s="185"/>
      <c r="T88" s="187">
        <f>T89+T106+T109+T113</f>
        <v>0</v>
      </c>
      <c r="AR88" s="188" t="s">
        <v>82</v>
      </c>
      <c r="AT88" s="189" t="s">
        <v>74</v>
      </c>
      <c r="AU88" s="189" t="s">
        <v>75</v>
      </c>
      <c r="AY88" s="188" t="s">
        <v>125</v>
      </c>
      <c r="BK88" s="190">
        <f>BK89+BK106+BK109+BK113</f>
        <v>0</v>
      </c>
    </row>
    <row r="89" spans="2:63" s="10" customFormat="1" ht="19.9" customHeight="1">
      <c r="B89" s="177"/>
      <c r="C89" s="178"/>
      <c r="D89" s="179" t="s">
        <v>74</v>
      </c>
      <c r="E89" s="218" t="s">
        <v>82</v>
      </c>
      <c r="F89" s="218" t="s">
        <v>207</v>
      </c>
      <c r="G89" s="178"/>
      <c r="H89" s="178"/>
      <c r="I89" s="181"/>
      <c r="J89" s="219">
        <f>BK89</f>
        <v>0</v>
      </c>
      <c r="K89" s="178"/>
      <c r="L89" s="183"/>
      <c r="M89" s="184"/>
      <c r="N89" s="185"/>
      <c r="O89" s="185"/>
      <c r="P89" s="186">
        <f>SUM(P90:P105)</f>
        <v>0</v>
      </c>
      <c r="Q89" s="185"/>
      <c r="R89" s="186">
        <f>SUM(R90:R105)</f>
        <v>0</v>
      </c>
      <c r="S89" s="185"/>
      <c r="T89" s="187">
        <f>SUM(T90:T105)</f>
        <v>0</v>
      </c>
      <c r="AR89" s="188" t="s">
        <v>82</v>
      </c>
      <c r="AT89" s="189" t="s">
        <v>74</v>
      </c>
      <c r="AU89" s="189" t="s">
        <v>82</v>
      </c>
      <c r="AY89" s="188" t="s">
        <v>125</v>
      </c>
      <c r="BK89" s="190">
        <f>SUM(BK90:BK105)</f>
        <v>0</v>
      </c>
    </row>
    <row r="90" spans="2:65" s="1" customFormat="1" ht="25.5" customHeight="1">
      <c r="B90" s="40"/>
      <c r="C90" s="191" t="s">
        <v>82</v>
      </c>
      <c r="D90" s="191" t="s">
        <v>126</v>
      </c>
      <c r="E90" s="192" t="s">
        <v>254</v>
      </c>
      <c r="F90" s="193" t="s">
        <v>255</v>
      </c>
      <c r="G90" s="194" t="s">
        <v>256</v>
      </c>
      <c r="H90" s="195">
        <v>160</v>
      </c>
      <c r="I90" s="196"/>
      <c r="J90" s="197">
        <f>ROUND(I90*H90,2)</f>
        <v>0</v>
      </c>
      <c r="K90" s="193" t="s">
        <v>130</v>
      </c>
      <c r="L90" s="60"/>
      <c r="M90" s="198" t="s">
        <v>21</v>
      </c>
      <c r="N90" s="199" t="s">
        <v>46</v>
      </c>
      <c r="O90" s="41"/>
      <c r="P90" s="200">
        <f>O90*H90</f>
        <v>0</v>
      </c>
      <c r="Q90" s="200">
        <v>0</v>
      </c>
      <c r="R90" s="200">
        <f>Q90*H90</f>
        <v>0</v>
      </c>
      <c r="S90" s="200">
        <v>0</v>
      </c>
      <c r="T90" s="201">
        <f>S90*H90</f>
        <v>0</v>
      </c>
      <c r="AR90" s="23" t="s">
        <v>124</v>
      </c>
      <c r="AT90" s="23" t="s">
        <v>126</v>
      </c>
      <c r="AU90" s="23" t="s">
        <v>84</v>
      </c>
      <c r="AY90" s="23" t="s">
        <v>125</v>
      </c>
      <c r="BE90" s="202">
        <f>IF(N90="základní",J90,0)</f>
        <v>0</v>
      </c>
      <c r="BF90" s="202">
        <f>IF(N90="snížená",J90,0)</f>
        <v>0</v>
      </c>
      <c r="BG90" s="202">
        <f>IF(N90="zákl. přenesená",J90,0)</f>
        <v>0</v>
      </c>
      <c r="BH90" s="202">
        <f>IF(N90="sníž. přenesená",J90,0)</f>
        <v>0</v>
      </c>
      <c r="BI90" s="202">
        <f>IF(N90="nulová",J90,0)</f>
        <v>0</v>
      </c>
      <c r="BJ90" s="23" t="s">
        <v>82</v>
      </c>
      <c r="BK90" s="202">
        <f>ROUND(I90*H90,2)</f>
        <v>0</v>
      </c>
      <c r="BL90" s="23" t="s">
        <v>124</v>
      </c>
      <c r="BM90" s="23" t="s">
        <v>564</v>
      </c>
    </row>
    <row r="91" spans="2:51" s="14" customFormat="1" ht="13.5">
      <c r="B91" s="242"/>
      <c r="C91" s="243"/>
      <c r="D91" s="203" t="s">
        <v>212</v>
      </c>
      <c r="E91" s="244" t="s">
        <v>21</v>
      </c>
      <c r="F91" s="245" t="s">
        <v>565</v>
      </c>
      <c r="G91" s="243"/>
      <c r="H91" s="244" t="s">
        <v>21</v>
      </c>
      <c r="I91" s="246"/>
      <c r="J91" s="243"/>
      <c r="K91" s="243"/>
      <c r="L91" s="247"/>
      <c r="M91" s="248"/>
      <c r="N91" s="249"/>
      <c r="O91" s="249"/>
      <c r="P91" s="249"/>
      <c r="Q91" s="249"/>
      <c r="R91" s="249"/>
      <c r="S91" s="249"/>
      <c r="T91" s="250"/>
      <c r="AT91" s="251" t="s">
        <v>212</v>
      </c>
      <c r="AU91" s="251" t="s">
        <v>84</v>
      </c>
      <c r="AV91" s="14" t="s">
        <v>82</v>
      </c>
      <c r="AW91" s="14" t="s">
        <v>37</v>
      </c>
      <c r="AX91" s="14" t="s">
        <v>75</v>
      </c>
      <c r="AY91" s="251" t="s">
        <v>125</v>
      </c>
    </row>
    <row r="92" spans="2:51" s="12" customFormat="1" ht="13.5">
      <c r="B92" s="220"/>
      <c r="C92" s="221"/>
      <c r="D92" s="203" t="s">
        <v>212</v>
      </c>
      <c r="E92" s="222" t="s">
        <v>21</v>
      </c>
      <c r="F92" s="223" t="s">
        <v>566</v>
      </c>
      <c r="G92" s="221"/>
      <c r="H92" s="224">
        <v>160</v>
      </c>
      <c r="I92" s="225"/>
      <c r="J92" s="221"/>
      <c r="K92" s="221"/>
      <c r="L92" s="226"/>
      <c r="M92" s="227"/>
      <c r="N92" s="228"/>
      <c r="O92" s="228"/>
      <c r="P92" s="228"/>
      <c r="Q92" s="228"/>
      <c r="R92" s="228"/>
      <c r="S92" s="228"/>
      <c r="T92" s="229"/>
      <c r="AT92" s="230" t="s">
        <v>212</v>
      </c>
      <c r="AU92" s="230" t="s">
        <v>84</v>
      </c>
      <c r="AV92" s="12" t="s">
        <v>84</v>
      </c>
      <c r="AW92" s="12" t="s">
        <v>37</v>
      </c>
      <c r="AX92" s="12" t="s">
        <v>75</v>
      </c>
      <c r="AY92" s="230" t="s">
        <v>125</v>
      </c>
    </row>
    <row r="93" spans="2:51" s="13" customFormat="1" ht="13.5">
      <c r="B93" s="231"/>
      <c r="C93" s="232"/>
      <c r="D93" s="203" t="s">
        <v>212</v>
      </c>
      <c r="E93" s="233" t="s">
        <v>21</v>
      </c>
      <c r="F93" s="234" t="s">
        <v>214</v>
      </c>
      <c r="G93" s="232"/>
      <c r="H93" s="235">
        <v>160</v>
      </c>
      <c r="I93" s="236"/>
      <c r="J93" s="232"/>
      <c r="K93" s="232"/>
      <c r="L93" s="237"/>
      <c r="M93" s="238"/>
      <c r="N93" s="239"/>
      <c r="O93" s="239"/>
      <c r="P93" s="239"/>
      <c r="Q93" s="239"/>
      <c r="R93" s="239"/>
      <c r="S93" s="239"/>
      <c r="T93" s="240"/>
      <c r="AT93" s="241" t="s">
        <v>212</v>
      </c>
      <c r="AU93" s="241" t="s">
        <v>84</v>
      </c>
      <c r="AV93" s="13" t="s">
        <v>124</v>
      </c>
      <c r="AW93" s="13" t="s">
        <v>37</v>
      </c>
      <c r="AX93" s="13" t="s">
        <v>82</v>
      </c>
      <c r="AY93" s="241" t="s">
        <v>125</v>
      </c>
    </row>
    <row r="94" spans="2:65" s="1" customFormat="1" ht="16.5" customHeight="1">
      <c r="B94" s="40"/>
      <c r="C94" s="191" t="s">
        <v>84</v>
      </c>
      <c r="D94" s="191" t="s">
        <v>126</v>
      </c>
      <c r="E94" s="192" t="s">
        <v>259</v>
      </c>
      <c r="F94" s="193" t="s">
        <v>260</v>
      </c>
      <c r="G94" s="194" t="s">
        <v>256</v>
      </c>
      <c r="H94" s="195">
        <v>80</v>
      </c>
      <c r="I94" s="196"/>
      <c r="J94" s="197">
        <f>ROUND(I94*H94,2)</f>
        <v>0</v>
      </c>
      <c r="K94" s="193" t="s">
        <v>130</v>
      </c>
      <c r="L94" s="60"/>
      <c r="M94" s="198" t="s">
        <v>21</v>
      </c>
      <c r="N94" s="199" t="s">
        <v>46</v>
      </c>
      <c r="O94" s="41"/>
      <c r="P94" s="200">
        <f>O94*H94</f>
        <v>0</v>
      </c>
      <c r="Q94" s="200">
        <v>0</v>
      </c>
      <c r="R94" s="200">
        <f>Q94*H94</f>
        <v>0</v>
      </c>
      <c r="S94" s="200">
        <v>0</v>
      </c>
      <c r="T94" s="201">
        <f>S94*H94</f>
        <v>0</v>
      </c>
      <c r="AR94" s="23" t="s">
        <v>124</v>
      </c>
      <c r="AT94" s="23" t="s">
        <v>126</v>
      </c>
      <c r="AU94" s="23" t="s">
        <v>84</v>
      </c>
      <c r="AY94" s="23" t="s">
        <v>125</v>
      </c>
      <c r="BE94" s="202">
        <f>IF(N94="základní",J94,0)</f>
        <v>0</v>
      </c>
      <c r="BF94" s="202">
        <f>IF(N94="snížená",J94,0)</f>
        <v>0</v>
      </c>
      <c r="BG94" s="202">
        <f>IF(N94="zákl. přenesená",J94,0)</f>
        <v>0</v>
      </c>
      <c r="BH94" s="202">
        <f>IF(N94="sníž. přenesená",J94,0)</f>
        <v>0</v>
      </c>
      <c r="BI94" s="202">
        <f>IF(N94="nulová",J94,0)</f>
        <v>0</v>
      </c>
      <c r="BJ94" s="23" t="s">
        <v>82</v>
      </c>
      <c r="BK94" s="202">
        <f>ROUND(I94*H94,2)</f>
        <v>0</v>
      </c>
      <c r="BL94" s="23" t="s">
        <v>124</v>
      </c>
      <c r="BM94" s="23" t="s">
        <v>567</v>
      </c>
    </row>
    <row r="95" spans="2:51" s="12" customFormat="1" ht="13.5">
      <c r="B95" s="220"/>
      <c r="C95" s="221"/>
      <c r="D95" s="203" t="s">
        <v>212</v>
      </c>
      <c r="E95" s="222" t="s">
        <v>21</v>
      </c>
      <c r="F95" s="223" t="s">
        <v>568</v>
      </c>
      <c r="G95" s="221"/>
      <c r="H95" s="224">
        <v>80</v>
      </c>
      <c r="I95" s="225"/>
      <c r="J95" s="221"/>
      <c r="K95" s="221"/>
      <c r="L95" s="226"/>
      <c r="M95" s="227"/>
      <c r="N95" s="228"/>
      <c r="O95" s="228"/>
      <c r="P95" s="228"/>
      <c r="Q95" s="228"/>
      <c r="R95" s="228"/>
      <c r="S95" s="228"/>
      <c r="T95" s="229"/>
      <c r="AT95" s="230" t="s">
        <v>212</v>
      </c>
      <c r="AU95" s="230" t="s">
        <v>84</v>
      </c>
      <c r="AV95" s="12" t="s">
        <v>84</v>
      </c>
      <c r="AW95" s="12" t="s">
        <v>37</v>
      </c>
      <c r="AX95" s="12" t="s">
        <v>75</v>
      </c>
      <c r="AY95" s="230" t="s">
        <v>125</v>
      </c>
    </row>
    <row r="96" spans="2:51" s="13" customFormat="1" ht="13.5">
      <c r="B96" s="231"/>
      <c r="C96" s="232"/>
      <c r="D96" s="203" t="s">
        <v>212</v>
      </c>
      <c r="E96" s="233" t="s">
        <v>21</v>
      </c>
      <c r="F96" s="234" t="s">
        <v>214</v>
      </c>
      <c r="G96" s="232"/>
      <c r="H96" s="235">
        <v>80</v>
      </c>
      <c r="I96" s="236"/>
      <c r="J96" s="232"/>
      <c r="K96" s="232"/>
      <c r="L96" s="237"/>
      <c r="M96" s="238"/>
      <c r="N96" s="239"/>
      <c r="O96" s="239"/>
      <c r="P96" s="239"/>
      <c r="Q96" s="239"/>
      <c r="R96" s="239"/>
      <c r="S96" s="239"/>
      <c r="T96" s="240"/>
      <c r="AT96" s="241" t="s">
        <v>212</v>
      </c>
      <c r="AU96" s="241" t="s">
        <v>84</v>
      </c>
      <c r="AV96" s="13" t="s">
        <v>124</v>
      </c>
      <c r="AW96" s="13" t="s">
        <v>37</v>
      </c>
      <c r="AX96" s="13" t="s">
        <v>82</v>
      </c>
      <c r="AY96" s="241" t="s">
        <v>125</v>
      </c>
    </row>
    <row r="97" spans="2:65" s="1" customFormat="1" ht="16.5" customHeight="1">
      <c r="B97" s="40"/>
      <c r="C97" s="191" t="s">
        <v>138</v>
      </c>
      <c r="D97" s="191" t="s">
        <v>126</v>
      </c>
      <c r="E97" s="192" t="s">
        <v>263</v>
      </c>
      <c r="F97" s="193" t="s">
        <v>264</v>
      </c>
      <c r="G97" s="194" t="s">
        <v>256</v>
      </c>
      <c r="H97" s="195">
        <v>160</v>
      </c>
      <c r="I97" s="196"/>
      <c r="J97" s="197">
        <f>ROUND(I97*H97,2)</f>
        <v>0</v>
      </c>
      <c r="K97" s="193" t="s">
        <v>130</v>
      </c>
      <c r="L97" s="60"/>
      <c r="M97" s="198" t="s">
        <v>21</v>
      </c>
      <c r="N97" s="199" t="s">
        <v>46</v>
      </c>
      <c r="O97" s="41"/>
      <c r="P97" s="200">
        <f>O97*H97</f>
        <v>0</v>
      </c>
      <c r="Q97" s="200">
        <v>0</v>
      </c>
      <c r="R97" s="200">
        <f>Q97*H97</f>
        <v>0</v>
      </c>
      <c r="S97" s="200">
        <v>0</v>
      </c>
      <c r="T97" s="201">
        <f>S97*H97</f>
        <v>0</v>
      </c>
      <c r="AR97" s="23" t="s">
        <v>124</v>
      </c>
      <c r="AT97" s="23" t="s">
        <v>126</v>
      </c>
      <c r="AU97" s="23" t="s">
        <v>84</v>
      </c>
      <c r="AY97" s="23" t="s">
        <v>125</v>
      </c>
      <c r="BE97" s="202">
        <f>IF(N97="základní",J97,0)</f>
        <v>0</v>
      </c>
      <c r="BF97" s="202">
        <f>IF(N97="snížená",J97,0)</f>
        <v>0</v>
      </c>
      <c r="BG97" s="202">
        <f>IF(N97="zákl. přenesená",J97,0)</f>
        <v>0</v>
      </c>
      <c r="BH97" s="202">
        <f>IF(N97="sníž. přenesená",J97,0)</f>
        <v>0</v>
      </c>
      <c r="BI97" s="202">
        <f>IF(N97="nulová",J97,0)</f>
        <v>0</v>
      </c>
      <c r="BJ97" s="23" t="s">
        <v>82</v>
      </c>
      <c r="BK97" s="202">
        <f>ROUND(I97*H97,2)</f>
        <v>0</v>
      </c>
      <c r="BL97" s="23" t="s">
        <v>124</v>
      </c>
      <c r="BM97" s="23" t="s">
        <v>569</v>
      </c>
    </row>
    <row r="98" spans="2:51" s="12" customFormat="1" ht="13.5">
      <c r="B98" s="220"/>
      <c r="C98" s="221"/>
      <c r="D98" s="203" t="s">
        <v>212</v>
      </c>
      <c r="E98" s="222" t="s">
        <v>21</v>
      </c>
      <c r="F98" s="223" t="s">
        <v>570</v>
      </c>
      <c r="G98" s="221"/>
      <c r="H98" s="224">
        <v>160</v>
      </c>
      <c r="I98" s="225"/>
      <c r="J98" s="221"/>
      <c r="K98" s="221"/>
      <c r="L98" s="226"/>
      <c r="M98" s="227"/>
      <c r="N98" s="228"/>
      <c r="O98" s="228"/>
      <c r="P98" s="228"/>
      <c r="Q98" s="228"/>
      <c r="R98" s="228"/>
      <c r="S98" s="228"/>
      <c r="T98" s="229"/>
      <c r="AT98" s="230" t="s">
        <v>212</v>
      </c>
      <c r="AU98" s="230" t="s">
        <v>84</v>
      </c>
      <c r="AV98" s="12" t="s">
        <v>84</v>
      </c>
      <c r="AW98" s="12" t="s">
        <v>37</v>
      </c>
      <c r="AX98" s="12" t="s">
        <v>75</v>
      </c>
      <c r="AY98" s="230" t="s">
        <v>125</v>
      </c>
    </row>
    <row r="99" spans="2:51" s="13" customFormat="1" ht="13.5">
      <c r="B99" s="231"/>
      <c r="C99" s="232"/>
      <c r="D99" s="203" t="s">
        <v>212</v>
      </c>
      <c r="E99" s="233" t="s">
        <v>21</v>
      </c>
      <c r="F99" s="234" t="s">
        <v>214</v>
      </c>
      <c r="G99" s="232"/>
      <c r="H99" s="235">
        <v>160</v>
      </c>
      <c r="I99" s="236"/>
      <c r="J99" s="232"/>
      <c r="K99" s="232"/>
      <c r="L99" s="237"/>
      <c r="M99" s="238"/>
      <c r="N99" s="239"/>
      <c r="O99" s="239"/>
      <c r="P99" s="239"/>
      <c r="Q99" s="239"/>
      <c r="R99" s="239"/>
      <c r="S99" s="239"/>
      <c r="T99" s="240"/>
      <c r="AT99" s="241" t="s">
        <v>212</v>
      </c>
      <c r="AU99" s="241" t="s">
        <v>84</v>
      </c>
      <c r="AV99" s="13" t="s">
        <v>124</v>
      </c>
      <c r="AW99" s="13" t="s">
        <v>37</v>
      </c>
      <c r="AX99" s="13" t="s">
        <v>82</v>
      </c>
      <c r="AY99" s="241" t="s">
        <v>125</v>
      </c>
    </row>
    <row r="100" spans="2:65" s="1" customFormat="1" ht="16.5" customHeight="1">
      <c r="B100" s="40"/>
      <c r="C100" s="191" t="s">
        <v>124</v>
      </c>
      <c r="D100" s="191" t="s">
        <v>126</v>
      </c>
      <c r="E100" s="192" t="s">
        <v>267</v>
      </c>
      <c r="F100" s="193" t="s">
        <v>268</v>
      </c>
      <c r="G100" s="194" t="s">
        <v>269</v>
      </c>
      <c r="H100" s="195">
        <v>264</v>
      </c>
      <c r="I100" s="196"/>
      <c r="J100" s="197">
        <f>ROUND(I100*H100,2)</f>
        <v>0</v>
      </c>
      <c r="K100" s="193" t="s">
        <v>130</v>
      </c>
      <c r="L100" s="60"/>
      <c r="M100" s="198" t="s">
        <v>21</v>
      </c>
      <c r="N100" s="199" t="s">
        <v>46</v>
      </c>
      <c r="O100" s="41"/>
      <c r="P100" s="200">
        <f>O100*H100</f>
        <v>0</v>
      </c>
      <c r="Q100" s="200">
        <v>0</v>
      </c>
      <c r="R100" s="200">
        <f>Q100*H100</f>
        <v>0</v>
      </c>
      <c r="S100" s="200">
        <v>0</v>
      </c>
      <c r="T100" s="201">
        <f>S100*H100</f>
        <v>0</v>
      </c>
      <c r="AR100" s="23" t="s">
        <v>124</v>
      </c>
      <c r="AT100" s="23" t="s">
        <v>126</v>
      </c>
      <c r="AU100" s="23" t="s">
        <v>84</v>
      </c>
      <c r="AY100" s="23" t="s">
        <v>125</v>
      </c>
      <c r="BE100" s="202">
        <f>IF(N100="základní",J100,0)</f>
        <v>0</v>
      </c>
      <c r="BF100" s="202">
        <f>IF(N100="snížená",J100,0)</f>
        <v>0</v>
      </c>
      <c r="BG100" s="202">
        <f>IF(N100="zákl. přenesená",J100,0)</f>
        <v>0</v>
      </c>
      <c r="BH100" s="202">
        <f>IF(N100="sníž. přenesená",J100,0)</f>
        <v>0</v>
      </c>
      <c r="BI100" s="202">
        <f>IF(N100="nulová",J100,0)</f>
        <v>0</v>
      </c>
      <c r="BJ100" s="23" t="s">
        <v>82</v>
      </c>
      <c r="BK100" s="202">
        <f>ROUND(I100*H100,2)</f>
        <v>0</v>
      </c>
      <c r="BL100" s="23" t="s">
        <v>124</v>
      </c>
      <c r="BM100" s="23" t="s">
        <v>571</v>
      </c>
    </row>
    <row r="101" spans="2:51" s="12" customFormat="1" ht="13.5">
      <c r="B101" s="220"/>
      <c r="C101" s="221"/>
      <c r="D101" s="203" t="s">
        <v>212</v>
      </c>
      <c r="E101" s="222" t="s">
        <v>21</v>
      </c>
      <c r="F101" s="223" t="s">
        <v>572</v>
      </c>
      <c r="G101" s="221"/>
      <c r="H101" s="224">
        <v>264</v>
      </c>
      <c r="I101" s="225"/>
      <c r="J101" s="221"/>
      <c r="K101" s="221"/>
      <c r="L101" s="226"/>
      <c r="M101" s="227"/>
      <c r="N101" s="228"/>
      <c r="O101" s="228"/>
      <c r="P101" s="228"/>
      <c r="Q101" s="228"/>
      <c r="R101" s="228"/>
      <c r="S101" s="228"/>
      <c r="T101" s="229"/>
      <c r="AT101" s="230" t="s">
        <v>212</v>
      </c>
      <c r="AU101" s="230" t="s">
        <v>84</v>
      </c>
      <c r="AV101" s="12" t="s">
        <v>84</v>
      </c>
      <c r="AW101" s="12" t="s">
        <v>37</v>
      </c>
      <c r="AX101" s="12" t="s">
        <v>75</v>
      </c>
      <c r="AY101" s="230" t="s">
        <v>125</v>
      </c>
    </row>
    <row r="102" spans="2:51" s="13" customFormat="1" ht="13.5">
      <c r="B102" s="231"/>
      <c r="C102" s="232"/>
      <c r="D102" s="203" t="s">
        <v>212</v>
      </c>
      <c r="E102" s="233" t="s">
        <v>21</v>
      </c>
      <c r="F102" s="234" t="s">
        <v>214</v>
      </c>
      <c r="G102" s="232"/>
      <c r="H102" s="235">
        <v>264</v>
      </c>
      <c r="I102" s="236"/>
      <c r="J102" s="232"/>
      <c r="K102" s="232"/>
      <c r="L102" s="237"/>
      <c r="M102" s="238"/>
      <c r="N102" s="239"/>
      <c r="O102" s="239"/>
      <c r="P102" s="239"/>
      <c r="Q102" s="239"/>
      <c r="R102" s="239"/>
      <c r="S102" s="239"/>
      <c r="T102" s="240"/>
      <c r="AT102" s="241" t="s">
        <v>212</v>
      </c>
      <c r="AU102" s="241" t="s">
        <v>84</v>
      </c>
      <c r="AV102" s="13" t="s">
        <v>124</v>
      </c>
      <c r="AW102" s="13" t="s">
        <v>37</v>
      </c>
      <c r="AX102" s="13" t="s">
        <v>82</v>
      </c>
      <c r="AY102" s="241" t="s">
        <v>125</v>
      </c>
    </row>
    <row r="103" spans="2:65" s="1" customFormat="1" ht="16.5" customHeight="1">
      <c r="B103" s="40"/>
      <c r="C103" s="191" t="s">
        <v>146</v>
      </c>
      <c r="D103" s="191" t="s">
        <v>126</v>
      </c>
      <c r="E103" s="192" t="s">
        <v>273</v>
      </c>
      <c r="F103" s="193" t="s">
        <v>274</v>
      </c>
      <c r="G103" s="194" t="s">
        <v>210</v>
      </c>
      <c r="H103" s="195">
        <v>800</v>
      </c>
      <c r="I103" s="196"/>
      <c r="J103" s="197">
        <f>ROUND(I103*H103,2)</f>
        <v>0</v>
      </c>
      <c r="K103" s="193" t="s">
        <v>130</v>
      </c>
      <c r="L103" s="60"/>
      <c r="M103" s="198" t="s">
        <v>21</v>
      </c>
      <c r="N103" s="199" t="s">
        <v>46</v>
      </c>
      <c r="O103" s="41"/>
      <c r="P103" s="200">
        <f>O103*H103</f>
        <v>0</v>
      </c>
      <c r="Q103" s="200">
        <v>0</v>
      </c>
      <c r="R103" s="200">
        <f>Q103*H103</f>
        <v>0</v>
      </c>
      <c r="S103" s="200">
        <v>0</v>
      </c>
      <c r="T103" s="201">
        <f>S103*H103</f>
        <v>0</v>
      </c>
      <c r="AR103" s="23" t="s">
        <v>124</v>
      </c>
      <c r="AT103" s="23" t="s">
        <v>126</v>
      </c>
      <c r="AU103" s="23" t="s">
        <v>84</v>
      </c>
      <c r="AY103" s="23" t="s">
        <v>125</v>
      </c>
      <c r="BE103" s="202">
        <f>IF(N103="základní",J103,0)</f>
        <v>0</v>
      </c>
      <c r="BF103" s="202">
        <f>IF(N103="snížená",J103,0)</f>
        <v>0</v>
      </c>
      <c r="BG103" s="202">
        <f>IF(N103="zákl. přenesená",J103,0)</f>
        <v>0</v>
      </c>
      <c r="BH103" s="202">
        <f>IF(N103="sníž. přenesená",J103,0)</f>
        <v>0</v>
      </c>
      <c r="BI103" s="202">
        <f>IF(N103="nulová",J103,0)</f>
        <v>0</v>
      </c>
      <c r="BJ103" s="23" t="s">
        <v>82</v>
      </c>
      <c r="BK103" s="202">
        <f>ROUND(I103*H103,2)</f>
        <v>0</v>
      </c>
      <c r="BL103" s="23" t="s">
        <v>124</v>
      </c>
      <c r="BM103" s="23" t="s">
        <v>573</v>
      </c>
    </row>
    <row r="104" spans="2:51" s="12" customFormat="1" ht="13.5">
      <c r="B104" s="220"/>
      <c r="C104" s="221"/>
      <c r="D104" s="203" t="s">
        <v>212</v>
      </c>
      <c r="E104" s="222" t="s">
        <v>21</v>
      </c>
      <c r="F104" s="223" t="s">
        <v>574</v>
      </c>
      <c r="G104" s="221"/>
      <c r="H104" s="224">
        <v>800</v>
      </c>
      <c r="I104" s="225"/>
      <c r="J104" s="221"/>
      <c r="K104" s="221"/>
      <c r="L104" s="226"/>
      <c r="M104" s="227"/>
      <c r="N104" s="228"/>
      <c r="O104" s="228"/>
      <c r="P104" s="228"/>
      <c r="Q104" s="228"/>
      <c r="R104" s="228"/>
      <c r="S104" s="228"/>
      <c r="T104" s="229"/>
      <c r="AT104" s="230" t="s">
        <v>212</v>
      </c>
      <c r="AU104" s="230" t="s">
        <v>84</v>
      </c>
      <c r="AV104" s="12" t="s">
        <v>84</v>
      </c>
      <c r="AW104" s="12" t="s">
        <v>37</v>
      </c>
      <c r="AX104" s="12" t="s">
        <v>75</v>
      </c>
      <c r="AY104" s="230" t="s">
        <v>125</v>
      </c>
    </row>
    <row r="105" spans="2:51" s="13" customFormat="1" ht="13.5">
      <c r="B105" s="231"/>
      <c r="C105" s="232"/>
      <c r="D105" s="203" t="s">
        <v>212</v>
      </c>
      <c r="E105" s="233" t="s">
        <v>21</v>
      </c>
      <c r="F105" s="234" t="s">
        <v>214</v>
      </c>
      <c r="G105" s="232"/>
      <c r="H105" s="235">
        <v>800</v>
      </c>
      <c r="I105" s="236"/>
      <c r="J105" s="232"/>
      <c r="K105" s="232"/>
      <c r="L105" s="237"/>
      <c r="M105" s="238"/>
      <c r="N105" s="239"/>
      <c r="O105" s="239"/>
      <c r="P105" s="239"/>
      <c r="Q105" s="239"/>
      <c r="R105" s="239"/>
      <c r="S105" s="239"/>
      <c r="T105" s="240"/>
      <c r="AT105" s="241" t="s">
        <v>212</v>
      </c>
      <c r="AU105" s="241" t="s">
        <v>84</v>
      </c>
      <c r="AV105" s="13" t="s">
        <v>124</v>
      </c>
      <c r="AW105" s="13" t="s">
        <v>37</v>
      </c>
      <c r="AX105" s="13" t="s">
        <v>82</v>
      </c>
      <c r="AY105" s="241" t="s">
        <v>125</v>
      </c>
    </row>
    <row r="106" spans="2:63" s="10" customFormat="1" ht="29.85" customHeight="1">
      <c r="B106" s="177"/>
      <c r="C106" s="178"/>
      <c r="D106" s="179" t="s">
        <v>74</v>
      </c>
      <c r="E106" s="218" t="s">
        <v>146</v>
      </c>
      <c r="F106" s="218" t="s">
        <v>279</v>
      </c>
      <c r="G106" s="178"/>
      <c r="H106" s="178"/>
      <c r="I106" s="181"/>
      <c r="J106" s="219">
        <f>BK106</f>
        <v>0</v>
      </c>
      <c r="K106" s="178"/>
      <c r="L106" s="183"/>
      <c r="M106" s="184"/>
      <c r="N106" s="185"/>
      <c r="O106" s="185"/>
      <c r="P106" s="186">
        <f>SUM(P107:P108)</f>
        <v>0</v>
      </c>
      <c r="Q106" s="185"/>
      <c r="R106" s="186">
        <f>SUM(R107:R108)</f>
        <v>0</v>
      </c>
      <c r="S106" s="185"/>
      <c r="T106" s="187">
        <f>SUM(T107:T108)</f>
        <v>0</v>
      </c>
      <c r="AR106" s="188" t="s">
        <v>82</v>
      </c>
      <c r="AT106" s="189" t="s">
        <v>74</v>
      </c>
      <c r="AU106" s="189" t="s">
        <v>82</v>
      </c>
      <c r="AY106" s="188" t="s">
        <v>125</v>
      </c>
      <c r="BK106" s="190">
        <f>SUM(BK107:BK108)</f>
        <v>0</v>
      </c>
    </row>
    <row r="107" spans="2:65" s="1" customFormat="1" ht="16.5" customHeight="1">
      <c r="B107" s="40"/>
      <c r="C107" s="191" t="s">
        <v>151</v>
      </c>
      <c r="D107" s="191" t="s">
        <v>126</v>
      </c>
      <c r="E107" s="192" t="s">
        <v>575</v>
      </c>
      <c r="F107" s="193" t="s">
        <v>576</v>
      </c>
      <c r="G107" s="194" t="s">
        <v>210</v>
      </c>
      <c r="H107" s="195">
        <v>800</v>
      </c>
      <c r="I107" s="196"/>
      <c r="J107" s="197">
        <f>ROUND(I107*H107,2)</f>
        <v>0</v>
      </c>
      <c r="K107" s="193" t="s">
        <v>178</v>
      </c>
      <c r="L107" s="60"/>
      <c r="M107" s="198" t="s">
        <v>21</v>
      </c>
      <c r="N107" s="199" t="s">
        <v>46</v>
      </c>
      <c r="O107" s="41"/>
      <c r="P107" s="200">
        <f>O107*H107</f>
        <v>0</v>
      </c>
      <c r="Q107" s="200">
        <v>0</v>
      </c>
      <c r="R107" s="200">
        <f>Q107*H107</f>
        <v>0</v>
      </c>
      <c r="S107" s="200">
        <v>0</v>
      </c>
      <c r="T107" s="201">
        <f>S107*H107</f>
        <v>0</v>
      </c>
      <c r="AR107" s="23" t="s">
        <v>124</v>
      </c>
      <c r="AT107" s="23" t="s">
        <v>126</v>
      </c>
      <c r="AU107" s="23" t="s">
        <v>84</v>
      </c>
      <c r="AY107" s="23" t="s">
        <v>125</v>
      </c>
      <c r="BE107" s="202">
        <f>IF(N107="základní",J107,0)</f>
        <v>0</v>
      </c>
      <c r="BF107" s="202">
        <f>IF(N107="snížená",J107,0)</f>
        <v>0</v>
      </c>
      <c r="BG107" s="202">
        <f>IF(N107="zákl. přenesená",J107,0)</f>
        <v>0</v>
      </c>
      <c r="BH107" s="202">
        <f>IF(N107="sníž. přenesená",J107,0)</f>
        <v>0</v>
      </c>
      <c r="BI107" s="202">
        <f>IF(N107="nulová",J107,0)</f>
        <v>0</v>
      </c>
      <c r="BJ107" s="23" t="s">
        <v>82</v>
      </c>
      <c r="BK107" s="202">
        <f>ROUND(I107*H107,2)</f>
        <v>0</v>
      </c>
      <c r="BL107" s="23" t="s">
        <v>124</v>
      </c>
      <c r="BM107" s="23" t="s">
        <v>577</v>
      </c>
    </row>
    <row r="108" spans="2:51" s="12" customFormat="1" ht="13.5">
      <c r="B108" s="220"/>
      <c r="C108" s="221"/>
      <c r="D108" s="203" t="s">
        <v>212</v>
      </c>
      <c r="E108" s="222" t="s">
        <v>21</v>
      </c>
      <c r="F108" s="223" t="s">
        <v>578</v>
      </c>
      <c r="G108" s="221"/>
      <c r="H108" s="224">
        <v>800</v>
      </c>
      <c r="I108" s="225"/>
      <c r="J108" s="221"/>
      <c r="K108" s="221"/>
      <c r="L108" s="226"/>
      <c r="M108" s="227"/>
      <c r="N108" s="228"/>
      <c r="O108" s="228"/>
      <c r="P108" s="228"/>
      <c r="Q108" s="228"/>
      <c r="R108" s="228"/>
      <c r="S108" s="228"/>
      <c r="T108" s="229"/>
      <c r="AT108" s="230" t="s">
        <v>212</v>
      </c>
      <c r="AU108" s="230" t="s">
        <v>84</v>
      </c>
      <c r="AV108" s="12" t="s">
        <v>84</v>
      </c>
      <c r="AW108" s="12" t="s">
        <v>37</v>
      </c>
      <c r="AX108" s="12" t="s">
        <v>82</v>
      </c>
      <c r="AY108" s="230" t="s">
        <v>125</v>
      </c>
    </row>
    <row r="109" spans="2:63" s="10" customFormat="1" ht="29.85" customHeight="1">
      <c r="B109" s="177"/>
      <c r="C109" s="178"/>
      <c r="D109" s="179" t="s">
        <v>74</v>
      </c>
      <c r="E109" s="218" t="s">
        <v>165</v>
      </c>
      <c r="F109" s="218" t="s">
        <v>419</v>
      </c>
      <c r="G109" s="178"/>
      <c r="H109" s="178"/>
      <c r="I109" s="181"/>
      <c r="J109" s="219">
        <f>BK109</f>
        <v>0</v>
      </c>
      <c r="K109" s="178"/>
      <c r="L109" s="183"/>
      <c r="M109" s="184"/>
      <c r="N109" s="185"/>
      <c r="O109" s="185"/>
      <c r="P109" s="186">
        <f>SUM(P110:P112)</f>
        <v>0</v>
      </c>
      <c r="Q109" s="185"/>
      <c r="R109" s="186">
        <f>SUM(R110:R112)</f>
        <v>0.376</v>
      </c>
      <c r="S109" s="185"/>
      <c r="T109" s="187">
        <f>SUM(T110:T112)</f>
        <v>0</v>
      </c>
      <c r="AR109" s="188" t="s">
        <v>82</v>
      </c>
      <c r="AT109" s="189" t="s">
        <v>74</v>
      </c>
      <c r="AU109" s="189" t="s">
        <v>82</v>
      </c>
      <c r="AY109" s="188" t="s">
        <v>125</v>
      </c>
      <c r="BK109" s="190">
        <f>SUM(BK110:BK112)</f>
        <v>0</v>
      </c>
    </row>
    <row r="110" spans="2:65" s="1" customFormat="1" ht="25.5" customHeight="1">
      <c r="B110" s="40"/>
      <c r="C110" s="191" t="s">
        <v>155</v>
      </c>
      <c r="D110" s="191" t="s">
        <v>126</v>
      </c>
      <c r="E110" s="192" t="s">
        <v>449</v>
      </c>
      <c r="F110" s="193" t="s">
        <v>450</v>
      </c>
      <c r="G110" s="194" t="s">
        <v>210</v>
      </c>
      <c r="H110" s="195">
        <v>800</v>
      </c>
      <c r="I110" s="196"/>
      <c r="J110" s="197">
        <f>ROUND(I110*H110,2)</f>
        <v>0</v>
      </c>
      <c r="K110" s="193" t="s">
        <v>130</v>
      </c>
      <c r="L110" s="60"/>
      <c r="M110" s="198" t="s">
        <v>21</v>
      </c>
      <c r="N110" s="199" t="s">
        <v>46</v>
      </c>
      <c r="O110" s="41"/>
      <c r="P110" s="200">
        <f>O110*H110</f>
        <v>0</v>
      </c>
      <c r="Q110" s="200">
        <v>0.00047</v>
      </c>
      <c r="R110" s="200">
        <f>Q110*H110</f>
        <v>0.376</v>
      </c>
      <c r="S110" s="200">
        <v>0</v>
      </c>
      <c r="T110" s="201">
        <f>S110*H110</f>
        <v>0</v>
      </c>
      <c r="AR110" s="23" t="s">
        <v>124</v>
      </c>
      <c r="AT110" s="23" t="s">
        <v>126</v>
      </c>
      <c r="AU110" s="23" t="s">
        <v>84</v>
      </c>
      <c r="AY110" s="23" t="s">
        <v>125</v>
      </c>
      <c r="BE110" s="202">
        <f>IF(N110="základní",J110,0)</f>
        <v>0</v>
      </c>
      <c r="BF110" s="202">
        <f>IF(N110="snížená",J110,0)</f>
        <v>0</v>
      </c>
      <c r="BG110" s="202">
        <f>IF(N110="zákl. přenesená",J110,0)</f>
        <v>0</v>
      </c>
      <c r="BH110" s="202">
        <f>IF(N110="sníž. přenesená",J110,0)</f>
        <v>0</v>
      </c>
      <c r="BI110" s="202">
        <f>IF(N110="nulová",J110,0)</f>
        <v>0</v>
      </c>
      <c r="BJ110" s="23" t="s">
        <v>82</v>
      </c>
      <c r="BK110" s="202">
        <f>ROUND(I110*H110,2)</f>
        <v>0</v>
      </c>
      <c r="BL110" s="23" t="s">
        <v>124</v>
      </c>
      <c r="BM110" s="23" t="s">
        <v>579</v>
      </c>
    </row>
    <row r="111" spans="2:51" s="12" customFormat="1" ht="13.5">
      <c r="B111" s="220"/>
      <c r="C111" s="221"/>
      <c r="D111" s="203" t="s">
        <v>212</v>
      </c>
      <c r="E111" s="222" t="s">
        <v>21</v>
      </c>
      <c r="F111" s="223" t="s">
        <v>574</v>
      </c>
      <c r="G111" s="221"/>
      <c r="H111" s="224">
        <v>800</v>
      </c>
      <c r="I111" s="225"/>
      <c r="J111" s="221"/>
      <c r="K111" s="221"/>
      <c r="L111" s="226"/>
      <c r="M111" s="227"/>
      <c r="N111" s="228"/>
      <c r="O111" s="228"/>
      <c r="P111" s="228"/>
      <c r="Q111" s="228"/>
      <c r="R111" s="228"/>
      <c r="S111" s="228"/>
      <c r="T111" s="229"/>
      <c r="AT111" s="230" t="s">
        <v>212</v>
      </c>
      <c r="AU111" s="230" t="s">
        <v>84</v>
      </c>
      <c r="AV111" s="12" t="s">
        <v>84</v>
      </c>
      <c r="AW111" s="12" t="s">
        <v>37</v>
      </c>
      <c r="AX111" s="12" t="s">
        <v>75</v>
      </c>
      <c r="AY111" s="230" t="s">
        <v>125</v>
      </c>
    </row>
    <row r="112" spans="2:51" s="13" customFormat="1" ht="13.5">
      <c r="B112" s="231"/>
      <c r="C112" s="232"/>
      <c r="D112" s="203" t="s">
        <v>212</v>
      </c>
      <c r="E112" s="233" t="s">
        <v>21</v>
      </c>
      <c r="F112" s="234" t="s">
        <v>214</v>
      </c>
      <c r="G112" s="232"/>
      <c r="H112" s="235">
        <v>800</v>
      </c>
      <c r="I112" s="236"/>
      <c r="J112" s="232"/>
      <c r="K112" s="232"/>
      <c r="L112" s="237"/>
      <c r="M112" s="238"/>
      <c r="N112" s="239"/>
      <c r="O112" s="239"/>
      <c r="P112" s="239"/>
      <c r="Q112" s="239"/>
      <c r="R112" s="239"/>
      <c r="S112" s="239"/>
      <c r="T112" s="240"/>
      <c r="AT112" s="241" t="s">
        <v>212</v>
      </c>
      <c r="AU112" s="241" t="s">
        <v>84</v>
      </c>
      <c r="AV112" s="13" t="s">
        <v>124</v>
      </c>
      <c r="AW112" s="13" t="s">
        <v>37</v>
      </c>
      <c r="AX112" s="13" t="s">
        <v>82</v>
      </c>
      <c r="AY112" s="241" t="s">
        <v>125</v>
      </c>
    </row>
    <row r="113" spans="2:63" s="10" customFormat="1" ht="29.85" customHeight="1">
      <c r="B113" s="177"/>
      <c r="C113" s="178"/>
      <c r="D113" s="179" t="s">
        <v>74</v>
      </c>
      <c r="E113" s="218" t="s">
        <v>544</v>
      </c>
      <c r="F113" s="218" t="s">
        <v>545</v>
      </c>
      <c r="G113" s="178"/>
      <c r="H113" s="178"/>
      <c r="I113" s="181"/>
      <c r="J113" s="219">
        <f>BK113</f>
        <v>0</v>
      </c>
      <c r="K113" s="178"/>
      <c r="L113" s="183"/>
      <c r="M113" s="184"/>
      <c r="N113" s="185"/>
      <c r="O113" s="185"/>
      <c r="P113" s="186">
        <f>P114</f>
        <v>0</v>
      </c>
      <c r="Q113" s="185"/>
      <c r="R113" s="186">
        <f>R114</f>
        <v>0</v>
      </c>
      <c r="S113" s="185"/>
      <c r="T113" s="187">
        <f>T114</f>
        <v>0</v>
      </c>
      <c r="AR113" s="188" t="s">
        <v>82</v>
      </c>
      <c r="AT113" s="189" t="s">
        <v>74</v>
      </c>
      <c r="AU113" s="189" t="s">
        <v>82</v>
      </c>
      <c r="AY113" s="188" t="s">
        <v>125</v>
      </c>
      <c r="BK113" s="190">
        <f>BK114</f>
        <v>0</v>
      </c>
    </row>
    <row r="114" spans="2:65" s="1" customFormat="1" ht="25.5" customHeight="1">
      <c r="B114" s="40"/>
      <c r="C114" s="191" t="s">
        <v>160</v>
      </c>
      <c r="D114" s="191" t="s">
        <v>126</v>
      </c>
      <c r="E114" s="192" t="s">
        <v>547</v>
      </c>
      <c r="F114" s="193" t="s">
        <v>548</v>
      </c>
      <c r="G114" s="194" t="s">
        <v>269</v>
      </c>
      <c r="H114" s="195">
        <v>0.376</v>
      </c>
      <c r="I114" s="196"/>
      <c r="J114" s="197">
        <f>ROUND(I114*H114,2)</f>
        <v>0</v>
      </c>
      <c r="K114" s="193" t="s">
        <v>130</v>
      </c>
      <c r="L114" s="60"/>
      <c r="M114" s="198" t="s">
        <v>21</v>
      </c>
      <c r="N114" s="262" t="s">
        <v>46</v>
      </c>
      <c r="O114" s="207"/>
      <c r="P114" s="263">
        <f>O114*H114</f>
        <v>0</v>
      </c>
      <c r="Q114" s="263">
        <v>0</v>
      </c>
      <c r="R114" s="263">
        <f>Q114*H114</f>
        <v>0</v>
      </c>
      <c r="S114" s="263">
        <v>0</v>
      </c>
      <c r="T114" s="264">
        <f>S114*H114</f>
        <v>0</v>
      </c>
      <c r="AR114" s="23" t="s">
        <v>124</v>
      </c>
      <c r="AT114" s="23" t="s">
        <v>126</v>
      </c>
      <c r="AU114" s="23" t="s">
        <v>84</v>
      </c>
      <c r="AY114" s="23" t="s">
        <v>125</v>
      </c>
      <c r="BE114" s="202">
        <f>IF(N114="základní",J114,0)</f>
        <v>0</v>
      </c>
      <c r="BF114" s="202">
        <f>IF(N114="snížená",J114,0)</f>
        <v>0</v>
      </c>
      <c r="BG114" s="202">
        <f>IF(N114="zákl. přenesená",J114,0)</f>
        <v>0</v>
      </c>
      <c r="BH114" s="202">
        <f>IF(N114="sníž. přenesená",J114,0)</f>
        <v>0</v>
      </c>
      <c r="BI114" s="202">
        <f>IF(N114="nulová",J114,0)</f>
        <v>0</v>
      </c>
      <c r="BJ114" s="23" t="s">
        <v>82</v>
      </c>
      <c r="BK114" s="202">
        <f>ROUND(I114*H114,2)</f>
        <v>0</v>
      </c>
      <c r="BL114" s="23" t="s">
        <v>124</v>
      </c>
      <c r="BM114" s="23" t="s">
        <v>580</v>
      </c>
    </row>
    <row r="115" spans="2:12" s="1" customFormat="1" ht="6.95" customHeight="1">
      <c r="B115" s="55"/>
      <c r="C115" s="56"/>
      <c r="D115" s="56"/>
      <c r="E115" s="56"/>
      <c r="F115" s="56"/>
      <c r="G115" s="56"/>
      <c r="H115" s="56"/>
      <c r="I115" s="147"/>
      <c r="J115" s="56"/>
      <c r="K115" s="56"/>
      <c r="L115" s="60"/>
    </row>
  </sheetData>
  <sheetProtection algorithmName="SHA-512" hashValue="8Is56Wj2CUN6dQ0uNPt5BY0tlAFgB5dXfKZr/3lcOGYNtu8VYl2SW5lqWiTncTTSgWm63ZpzSl7QVRRBf/r5PA==" saltValue="Z9sEZP3oIgaz5JIRIQmBMOZfU5IdpyJQ9mEehtlJUCPg1xn1NWt23/NCOpGhGPB8/+PspfOEo7dBc65g+L9R0Q==" spinCount="100000" sheet="1" objects="1" scenarios="1" formatColumns="0" formatRows="0" autoFilter="0"/>
  <autoFilter ref="C86:K114"/>
  <mergeCells count="13">
    <mergeCell ref="E79:H79"/>
    <mergeCell ref="G1:H1"/>
    <mergeCell ref="L2:V2"/>
    <mergeCell ref="E49:H49"/>
    <mergeCell ref="E51:H51"/>
    <mergeCell ref="J55:J56"/>
    <mergeCell ref="E75:H75"/>
    <mergeCell ref="E77:H77"/>
    <mergeCell ref="E7:H7"/>
    <mergeCell ref="E9:H9"/>
    <mergeCell ref="E11:H11"/>
    <mergeCell ref="E26:H26"/>
    <mergeCell ref="E47:H47"/>
  </mergeCells>
  <hyperlinks>
    <hyperlink ref="F1:G1" location="C2" display="1) Krycí list soupisu"/>
    <hyperlink ref="G1:H1" location="C58" display="2) Rekapitulace"/>
    <hyperlink ref="J1" location="C86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portrait" paperSize="9" scale="70" r:id="rId2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Lenovo-NB\Miloš Drábek</dc:creator>
  <cp:keywords/>
  <dc:description/>
  <cp:lastModifiedBy>Miloš Drábek</cp:lastModifiedBy>
  <cp:lastPrinted>2018-03-20T18:43:20Z</cp:lastPrinted>
  <dcterms:created xsi:type="dcterms:W3CDTF">2018-03-20T18:42:22Z</dcterms:created>
  <dcterms:modified xsi:type="dcterms:W3CDTF">2018-03-20T18:43:30Z</dcterms:modified>
  <cp:category/>
  <cp:version/>
  <cp:contentType/>
  <cp:contentStatus/>
</cp:coreProperties>
</file>